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volatileDependencies.xml" ContentType="application/vnd.openxmlformats-officedocument.spreadsheetml.volatileDependenc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0" yWindow="-60" windowWidth="19230" windowHeight="9765" tabRatio="620"/>
  </bookViews>
  <sheets>
    <sheet name="Calendar Spreads" sheetId="16" r:id="rId1"/>
  </sheets>
  <definedNames>
    <definedName name="Ext">'Calendar Spreads'!$E$9</definedName>
    <definedName name="ExtChar">'Calendar Spreads'!$E$4</definedName>
    <definedName name="Sym">'Calendar Spreads'!$D$9</definedName>
    <definedName name="Symbol">'Calendar Spreads'!$I$9</definedName>
  </definedNames>
  <calcPr calcId="125725"/>
</workbook>
</file>

<file path=xl/calcChain.xml><?xml version="1.0" encoding="utf-8"?>
<calcChain xmlns="http://schemas.openxmlformats.org/spreadsheetml/2006/main">
  <c r="D4" i="16"/>
  <c r="E4" s="1"/>
  <c r="E9" l="1"/>
  <c r="D9"/>
  <c r="D19" l="1"/>
  <c r="D15"/>
  <c r="D11"/>
  <c r="D20"/>
  <c r="D16"/>
  <c r="D12"/>
  <c r="D21"/>
  <c r="D17"/>
  <c r="D13"/>
  <c r="D18"/>
  <c r="D14"/>
  <c r="D10"/>
  <c r="E21"/>
  <c r="E10"/>
  <c r="E17"/>
  <c r="E18"/>
  <c r="E15"/>
  <c r="E13"/>
  <c r="E11"/>
  <c r="E19"/>
  <c r="E14"/>
  <c r="E20"/>
  <c r="E16"/>
  <c r="E12"/>
  <c r="I18" l="1"/>
  <c r="AA9" s="1"/>
  <c r="I17"/>
  <c r="Y9" s="1"/>
  <c r="I16"/>
  <c r="W9" s="1"/>
  <c r="I15"/>
  <c r="U9" s="1"/>
  <c r="I14"/>
  <c r="S9" s="1"/>
  <c r="I13"/>
  <c r="Q9" s="1"/>
  <c r="I12"/>
  <c r="O9" s="1"/>
  <c r="I11"/>
  <c r="M9" s="1"/>
  <c r="I10"/>
  <c r="I21"/>
  <c r="AG9" s="1"/>
  <c r="I20"/>
  <c r="AE9" s="1"/>
  <c r="I19"/>
  <c r="AC9" s="1"/>
  <c r="F13"/>
  <c r="G21"/>
  <c r="W13"/>
  <c r="AE13"/>
  <c r="AG17"/>
  <c r="AG12"/>
  <c r="AD12"/>
  <c r="G14"/>
  <c r="S10"/>
  <c r="G17"/>
  <c r="AA10"/>
  <c r="F16"/>
  <c r="G19"/>
  <c r="G11"/>
  <c r="G18"/>
  <c r="F15"/>
  <c r="F20"/>
  <c r="F12"/>
  <c r="G13"/>
  <c r="F21"/>
  <c r="G16"/>
  <c r="Q10"/>
  <c r="AH17"/>
  <c r="Z13"/>
  <c r="X13"/>
  <c r="G15"/>
  <c r="AG15"/>
  <c r="Y13"/>
  <c r="O11"/>
  <c r="V10"/>
  <c r="F19"/>
  <c r="F14"/>
  <c r="G20"/>
  <c r="X15"/>
  <c r="AG10"/>
  <c r="AH10"/>
  <c r="AH19"/>
  <c r="F11"/>
  <c r="Y15"/>
  <c r="F18"/>
  <c r="AF13"/>
  <c r="F10"/>
  <c r="Y11"/>
  <c r="F17"/>
  <c r="AA17"/>
  <c r="AG13"/>
  <c r="V11"/>
  <c r="R10"/>
  <c r="G12"/>
  <c r="U11"/>
  <c r="Y14"/>
  <c r="G10"/>
  <c r="Y16"/>
  <c r="AH13"/>
  <c r="P11"/>
  <c r="AC10"/>
  <c r="V13"/>
  <c r="AC13"/>
  <c r="O10"/>
  <c r="T13"/>
  <c r="Y10"/>
  <c r="AB20" l="1"/>
  <c r="AB21"/>
  <c r="AB19"/>
  <c r="AD21"/>
  <c r="AD20"/>
  <c r="T16"/>
  <c r="T21"/>
  <c r="T19"/>
  <c r="T18"/>
  <c r="T17"/>
  <c r="T15"/>
  <c r="T20"/>
  <c r="AF21"/>
  <c r="X19"/>
  <c r="X20"/>
  <c r="X21"/>
  <c r="X17"/>
  <c r="X18"/>
  <c r="R16"/>
  <c r="R18"/>
  <c r="R19"/>
  <c r="R17"/>
  <c r="R20"/>
  <c r="R21"/>
  <c r="R15"/>
  <c r="R14"/>
  <c r="N15"/>
  <c r="N17"/>
  <c r="N14"/>
  <c r="N16"/>
  <c r="N12"/>
  <c r="N19"/>
  <c r="N18"/>
  <c r="N20"/>
  <c r="N13"/>
  <c r="N21"/>
  <c r="Z21"/>
  <c r="Z20"/>
  <c r="Z18"/>
  <c r="Z19"/>
  <c r="L11"/>
  <c r="L17"/>
  <c r="L18"/>
  <c r="L19"/>
  <c r="L16"/>
  <c r="L21"/>
  <c r="L20"/>
  <c r="L15"/>
  <c r="L12"/>
  <c r="L13"/>
  <c r="L14"/>
  <c r="P14"/>
  <c r="P15"/>
  <c r="P18"/>
  <c r="P19"/>
  <c r="P16"/>
  <c r="P20"/>
  <c r="P21"/>
  <c r="P17"/>
  <c r="P13"/>
  <c r="V18"/>
  <c r="V17"/>
  <c r="V19"/>
  <c r="V21"/>
  <c r="V16"/>
  <c r="V20"/>
  <c r="S16"/>
  <c r="S15"/>
  <c r="S19"/>
  <c r="S17"/>
  <c r="S20"/>
  <c r="S21"/>
  <c r="S18"/>
  <c r="AE21"/>
  <c r="W19"/>
  <c r="W21"/>
  <c r="W17"/>
  <c r="W20"/>
  <c r="W18"/>
  <c r="Q20"/>
  <c r="Q17"/>
  <c r="Q14"/>
  <c r="Q16"/>
  <c r="Q15"/>
  <c r="Q21"/>
  <c r="Q18"/>
  <c r="Q19"/>
  <c r="M16"/>
  <c r="M18"/>
  <c r="M12"/>
  <c r="M17"/>
  <c r="M19"/>
  <c r="M20"/>
  <c r="M13"/>
  <c r="M21"/>
  <c r="M14"/>
  <c r="M15"/>
  <c r="Y21"/>
  <c r="Y18"/>
  <c r="Y19"/>
  <c r="Y20"/>
  <c r="K21"/>
  <c r="K11"/>
  <c r="K13"/>
  <c r="K20"/>
  <c r="K19"/>
  <c r="K17"/>
  <c r="K18"/>
  <c r="K14"/>
  <c r="K16"/>
  <c r="K15"/>
  <c r="K12"/>
  <c r="AA20"/>
  <c r="AA19"/>
  <c r="AA21"/>
  <c r="O15"/>
  <c r="O14"/>
  <c r="O13"/>
  <c r="O19"/>
  <c r="O20"/>
  <c r="O17"/>
  <c r="O21"/>
  <c r="O18"/>
  <c r="O16"/>
  <c r="AC20"/>
  <c r="AC21"/>
  <c r="U17"/>
  <c r="U21"/>
  <c r="U16"/>
  <c r="U20"/>
  <c r="U18"/>
  <c r="U19"/>
  <c r="K9"/>
  <c r="AD16"/>
  <c r="AC14"/>
  <c r="X10"/>
  <c r="AB12"/>
  <c r="AE18"/>
  <c r="Z14"/>
  <c r="Z16"/>
  <c r="AD17"/>
  <c r="AH11"/>
  <c r="AD11"/>
  <c r="S12"/>
  <c r="AH12"/>
  <c r="Z11"/>
  <c r="AG19"/>
  <c r="AH14"/>
  <c r="AG11"/>
  <c r="N10"/>
  <c r="AH18"/>
  <c r="W12"/>
  <c r="Z10"/>
  <c r="X12"/>
  <c r="AE12"/>
  <c r="AA15"/>
  <c r="AF14"/>
  <c r="AD10"/>
  <c r="AH16"/>
  <c r="AA12"/>
  <c r="T11"/>
  <c r="R11"/>
  <c r="AC17"/>
  <c r="AB15"/>
  <c r="AE11"/>
  <c r="U14"/>
  <c r="AF11"/>
  <c r="M10"/>
  <c r="AC12"/>
  <c r="AA14"/>
  <c r="W10"/>
  <c r="S11"/>
  <c r="Z15"/>
  <c r="AF15"/>
  <c r="AA16"/>
  <c r="AD15"/>
  <c r="AC16"/>
  <c r="AF17"/>
  <c r="AF10"/>
  <c r="AB14"/>
  <c r="AD14"/>
  <c r="U12"/>
  <c r="AG20"/>
  <c r="AE17"/>
  <c r="AF19"/>
  <c r="X14"/>
  <c r="AD13"/>
  <c r="X11"/>
  <c r="AC18"/>
  <c r="AB16"/>
  <c r="P10"/>
  <c r="AE15"/>
  <c r="AB10"/>
  <c r="W11"/>
  <c r="V12"/>
  <c r="AG16"/>
  <c r="AG14"/>
  <c r="AG18"/>
  <c r="AB13"/>
  <c r="AF16"/>
  <c r="AA13"/>
  <c r="AF18"/>
  <c r="S13"/>
  <c r="V14"/>
  <c r="Q12"/>
  <c r="Q11"/>
  <c r="AD18"/>
  <c r="AB11"/>
  <c r="U13"/>
  <c r="AE16"/>
  <c r="AC11"/>
  <c r="R12"/>
  <c r="AF12"/>
  <c r="AB17"/>
  <c r="AE19"/>
  <c r="U10"/>
  <c r="W14"/>
  <c r="AE14"/>
  <c r="AE10"/>
  <c r="AA11"/>
  <c r="Y12"/>
  <c r="AH15"/>
  <c r="T10"/>
  <c r="AC15"/>
  <c r="Z12"/>
  <c r="W15"/>
  <c r="AH20"/>
  <c r="T12"/>
</calcChain>
</file>

<file path=xl/sharedStrings.xml><?xml version="1.0" encoding="utf-8"?>
<sst xmlns="http://schemas.openxmlformats.org/spreadsheetml/2006/main" count="7" uniqueCount="7">
  <si>
    <r>
      <t>©2013</t>
    </r>
    <r>
      <rPr>
        <sz val="8"/>
        <color theme="1"/>
        <rFont val="Calibri"/>
        <family val="2"/>
        <scheme val="minor"/>
      </rPr>
      <t xml:space="preserve"> Interactive Data Corporation.  All Rights Reserved.</t>
    </r>
  </si>
  <si>
    <t>Bid</t>
  </si>
  <si>
    <t>Ask</t>
  </si>
  <si>
    <t>Spread Quotes</t>
  </si>
  <si>
    <t>Spreads based on Futures Bid/Ask</t>
  </si>
  <si>
    <t>CL</t>
  </si>
  <si>
    <t>Futures Spreads Based on Bid/Ask vs. Futures Spread Quotes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</si>
</sst>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name val="Arial Narrow"/>
      <family val="2"/>
    </font>
    <font>
      <sz val="10"/>
      <color rgb="FF512698"/>
      <name val="Arial Narrow"/>
      <family val="2"/>
    </font>
    <font>
      <b/>
      <sz val="10"/>
      <color rgb="FF512698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Arial Narrow"/>
      <family val="2"/>
    </font>
    <font>
      <b/>
      <sz val="14"/>
      <color rgb="FF51269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8265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Gray">
        <bgColor theme="7" tint="0.79995117038483843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8265B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" fillId="3" borderId="0" xfId="0" applyFont="1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4" borderId="1" xfId="0" applyFill="1" applyBorder="1" applyProtection="1"/>
    <xf numFmtId="0" fontId="2" fillId="4" borderId="1" xfId="0" applyFont="1" applyFill="1" applyBorder="1" applyProtection="1"/>
    <xf numFmtId="0" fontId="0" fillId="4" borderId="1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6" fillId="2" borderId="0" xfId="0" quotePrefix="1" applyFont="1" applyFill="1" applyBorder="1" applyProtection="1"/>
    <xf numFmtId="2" fontId="5" fillId="2" borderId="0" xfId="0" applyNumberFormat="1" applyFont="1" applyFill="1" applyBorder="1" applyProtection="1"/>
    <xf numFmtId="2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5" fontId="6" fillId="2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/>
    <xf numFmtId="0" fontId="10" fillId="4" borderId="0" xfId="0" applyFont="1" applyFill="1" applyBorder="1" applyProtection="1"/>
    <xf numFmtId="0" fontId="11" fillId="3" borderId="0" xfId="0" applyFont="1" applyFill="1" applyBorder="1" applyProtection="1"/>
    <xf numFmtId="0" fontId="10" fillId="0" borderId="0" xfId="0" applyFont="1" applyFill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" fontId="2" fillId="4" borderId="1" xfId="0" applyNumberFormat="1" applyFont="1" applyFill="1" applyBorder="1" applyAlignment="1" applyProtection="1"/>
    <xf numFmtId="0" fontId="7" fillId="8" borderId="10" xfId="0" applyFont="1" applyFill="1" applyBorder="1" applyAlignment="1" applyProtection="1">
      <alignment horizontal="center" vertical="center"/>
      <protection locked="0"/>
    </xf>
    <xf numFmtId="164" fontId="12" fillId="6" borderId="2" xfId="0" applyNumberFormat="1" applyFont="1" applyFill="1" applyBorder="1" applyAlignment="1" applyProtection="1">
      <alignment horizontal="right" vertical="center"/>
    </xf>
    <xf numFmtId="164" fontId="12" fillId="6" borderId="3" xfId="0" applyNumberFormat="1" applyFont="1" applyFill="1" applyBorder="1" applyAlignment="1" applyProtection="1">
      <alignment horizontal="left" vertical="center"/>
    </xf>
    <xf numFmtId="164" fontId="12" fillId="2" borderId="12" xfId="0" applyNumberFormat="1" applyFont="1" applyFill="1" applyBorder="1" applyAlignment="1" applyProtection="1">
      <alignment horizontal="right" vertical="center"/>
    </xf>
    <xf numFmtId="164" fontId="12" fillId="2" borderId="13" xfId="0" applyNumberFormat="1" applyFont="1" applyFill="1" applyBorder="1" applyAlignment="1" applyProtection="1">
      <alignment horizontal="left" vertical="center"/>
    </xf>
    <xf numFmtId="164" fontId="12" fillId="2" borderId="0" xfId="0" applyNumberFormat="1" applyFont="1" applyFill="1" applyBorder="1" applyAlignment="1" applyProtection="1">
      <alignment horizontal="right" vertical="center"/>
    </xf>
    <xf numFmtId="164" fontId="12" fillId="2" borderId="0" xfId="0" applyNumberFormat="1" applyFont="1" applyFill="1" applyBorder="1" applyAlignment="1" applyProtection="1">
      <alignment horizontal="left" vertical="center"/>
    </xf>
    <xf numFmtId="164" fontId="12" fillId="5" borderId="0" xfId="0" applyNumberFormat="1" applyFont="1" applyFill="1" applyBorder="1" applyAlignment="1" applyProtection="1">
      <alignment horizontal="right" vertical="center"/>
    </xf>
    <xf numFmtId="164" fontId="12" fillId="5" borderId="0" xfId="0" applyNumberFormat="1" applyFont="1" applyFill="1" applyBorder="1" applyAlignment="1" applyProtection="1">
      <alignment horizontal="left" vertical="center"/>
    </xf>
    <xf numFmtId="164" fontId="12" fillId="2" borderId="7" xfId="0" applyNumberFormat="1" applyFont="1" applyFill="1" applyBorder="1" applyAlignment="1" applyProtection="1">
      <alignment horizontal="right" vertical="center"/>
    </xf>
    <xf numFmtId="164" fontId="12" fillId="2" borderId="7" xfId="0" applyNumberFormat="1" applyFont="1" applyFill="1" applyBorder="1" applyAlignment="1" applyProtection="1">
      <alignment horizontal="left" vertical="center"/>
    </xf>
    <xf numFmtId="164" fontId="12" fillId="2" borderId="14" xfId="0" applyNumberFormat="1" applyFont="1" applyFill="1" applyBorder="1" applyAlignment="1" applyProtection="1">
      <alignment horizontal="left" vertical="center"/>
    </xf>
    <xf numFmtId="164" fontId="12" fillId="2" borderId="6" xfId="0" applyNumberFormat="1" applyFont="1" applyFill="1" applyBorder="1" applyAlignment="1" applyProtection="1">
      <alignment horizontal="right" vertical="center"/>
    </xf>
    <xf numFmtId="164" fontId="12" fillId="2" borderId="6" xfId="0" applyNumberFormat="1" applyFont="1" applyFill="1" applyBorder="1" applyAlignment="1" applyProtection="1">
      <alignment horizontal="left" vertical="center"/>
    </xf>
    <xf numFmtId="164" fontId="12" fillId="2" borderId="5" xfId="0" applyNumberFormat="1" applyFont="1" applyFill="1" applyBorder="1" applyAlignment="1" applyProtection="1">
      <alignment horizontal="right" vertical="center"/>
    </xf>
    <xf numFmtId="164" fontId="12" fillId="2" borderId="8" xfId="0" applyNumberFormat="1" applyFont="1" applyFill="1" applyBorder="1" applyAlignment="1" applyProtection="1">
      <alignment horizontal="left" vertic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 textRotation="9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3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512698"/>
      <color rgb="FF8265B7"/>
      <color rgb="FF8361B0"/>
      <color rgb="FF4E269C"/>
      <color rgb="FF4D249A"/>
    </mruColors>
  </colors>
</styleSheet>
</file>

<file path=xl/volatileDependencies.xml><?xml version="1.0" encoding="utf-8"?>
<volTypes xmlns="http://schemas.openxmlformats.org/spreadsheetml/2006/main">
  <volType type="realTimeData">
    <main first="esrtd">
      <tp t="s">
        <v>Jun'14</v>
        <stp/>
        <stp>CL 12!</stp>
        <stp>Delivery</stp>
        <tr r="E21" s="16"/>
      </tp>
      <tp t="s">
        <v>Apr'14</v>
        <stp/>
        <stp>CL 10!</stp>
        <stp>Delivery</stp>
        <tr r="E19" s="16"/>
      </tp>
      <tp t="s">
        <v>May'14</v>
        <stp/>
        <stp>CL 11!</stp>
        <stp>Delivery</stp>
        <tr r="E20" s="16"/>
      </tp>
      <tp>
        <v>92.84</v>
        <stp/>
        <stp>CL Z3</stp>
        <stp>Bid</stp>
        <tr r="F15" s="16"/>
      </tp>
      <tp>
        <v>93.26</v>
        <stp/>
        <stp>CL X3</stp>
        <stp>Bid</stp>
        <tr r="F14" s="16"/>
      </tp>
      <tp>
        <v>93.57</v>
        <stp/>
        <stp>CL V3</stp>
        <stp>Bid</stp>
        <tr r="F13" s="16"/>
      </tp>
      <tp>
        <v>93.72</v>
        <stp/>
        <stp>CL U3</stp>
        <stp>Bid</stp>
        <tr r="F12" s="16"/>
      </tp>
      <tp>
        <v>93.61</v>
        <stp/>
        <stp>CL Q3</stp>
        <stp>Bid</stp>
        <tr r="F11" s="16"/>
      </tp>
      <tp>
        <v>93.38</v>
        <stp/>
        <stp>CL N3</stp>
        <stp>Bid</stp>
        <tr r="F10" s="16"/>
      </tp>
      <tp>
        <v>90.54</v>
        <stp/>
        <stp>CL M4</stp>
        <stp>Bid</stp>
        <tr r="F21" s="16"/>
      </tp>
      <tp>
        <v>91.1</v>
        <stp/>
        <stp>CL J4</stp>
        <stp>Bid</stp>
        <tr r="F19" s="16"/>
      </tp>
      <tp>
        <v>90.75</v>
        <stp/>
        <stp>CL K4</stp>
        <stp>Bid</stp>
        <tr r="F20" s="16"/>
      </tp>
      <tp>
        <v>91.5</v>
        <stp/>
        <stp>CL H4</stp>
        <stp>Bid</stp>
        <tr r="F18" s="16"/>
      </tp>
      <tp>
        <v>92.37</v>
        <stp/>
        <stp>CL F4</stp>
        <stp>Bid</stp>
        <tr r="F16" s="16"/>
      </tp>
      <tp>
        <v>91.93</v>
        <stp/>
        <stp>CL G4</stp>
        <stp>Bid</stp>
        <tr r="F17" s="16"/>
      </tp>
      <tp>
        <v>92.41</v>
        <stp/>
        <stp>CL F4</stp>
        <stp>Ask</stp>
        <tr r="G16" s="16"/>
      </tp>
      <tp>
        <v>91.97</v>
        <stp/>
        <stp>CL G4</stp>
        <stp>Ask</stp>
        <tr r="G17" s="16"/>
      </tp>
      <tp>
        <v>90.58</v>
        <stp/>
        <stp>CL M4</stp>
        <stp>Ask</stp>
        <tr r="G21" s="16"/>
      </tp>
      <tp>
        <v>93.39</v>
        <stp/>
        <stp>CL N3</stp>
        <stp>Ask</stp>
        <tr r="G10" s="16"/>
      </tp>
      <tp>
        <v>91.56</v>
        <stp/>
        <stp>CL H4</stp>
        <stp>Ask</stp>
        <tr r="G18" s="16"/>
      </tp>
      <tp>
        <v>91.18</v>
        <stp/>
        <stp>CL J4</stp>
        <stp>Ask</stp>
        <tr r="G19" s="16"/>
      </tp>
      <tp>
        <v>90.87</v>
        <stp/>
        <stp>CL K4</stp>
        <stp>Ask</stp>
        <tr r="G20" s="16"/>
      </tp>
      <tp>
        <v>93.74</v>
        <stp/>
        <stp>CL U3</stp>
        <stp>Ask</stp>
        <tr r="G12" s="16"/>
      </tp>
      <tp>
        <v>93.59</v>
        <stp/>
        <stp>CL V3</stp>
        <stp>Ask</stp>
        <tr r="G13" s="16"/>
      </tp>
      <tp>
        <v>93.63</v>
        <stp/>
        <stp>CL Q3</stp>
        <stp>Ask</stp>
        <tr r="G11" s="16"/>
      </tp>
      <tp>
        <v>93.29</v>
        <stp/>
        <stp>CL X3</stp>
        <stp>Ask</stp>
        <tr r="G14" s="16"/>
      </tp>
      <tp>
        <v>92.87</v>
        <stp/>
        <stp>CL Z3</stp>
        <stp>Ask</stp>
        <tr r="G15" s="16"/>
      </tp>
      <tp>
        <v>2.02</v>
        <stp/>
        <stp>CL V3:CLH4</stp>
        <stp>Bid</stp>
        <tr r="AA13" s="16"/>
      </tp>
      <tp>
        <v>2.41</v>
        <stp/>
        <stp>CL V3:CLJ4</stp>
        <stp>Bid</stp>
        <tr r="AC13" s="16"/>
      </tp>
      <tp>
        <v>2.73</v>
        <stp/>
        <stp>CL V3:CLK4</stp>
        <stp>Bid</stp>
        <tr r="AE13" s="16"/>
      </tp>
      <tp>
        <v>0.15</v>
        <stp/>
        <stp>CL U3:CLV3</stp>
        <stp>Ask</stp>
        <tr r="R12" s="16"/>
      </tp>
      <tp>
        <v>2.98</v>
        <stp/>
        <stp>CL V3:CLM4</stp>
        <stp>Bid</stp>
        <tr r="AG13" s="16"/>
      </tp>
      <tp>
        <v>0.88</v>
        <stp/>
        <stp>CL U3:CLZ3</stp>
        <stp>Ask</stp>
        <tr r="V12" s="16"/>
      </tp>
      <tp>
        <v>0.46</v>
        <stp/>
        <stp>CL U3:CLX3</stp>
        <stp>Ask</stp>
        <tr r="T12" s="16"/>
      </tp>
      <tp>
        <v>1.18</v>
        <stp/>
        <stp>CL V3:CLF4</stp>
        <stp>Bid</stp>
        <tr r="W13" s="16"/>
      </tp>
      <tp>
        <v>1.62</v>
        <stp/>
        <stp>CL V3:CLG4</stp>
        <stp>Bid</stp>
        <tr r="Y13" s="16"/>
      </tp>
      <tp>
        <v>0.3</v>
        <stp/>
        <stp>CL V3:CLX3</stp>
        <stp>Bid</stp>
        <tr r="S13" s="16"/>
      </tp>
      <tp>
        <v>0.72</v>
        <stp/>
        <stp>CL V3:CLZ3</stp>
        <stp>Bid</stp>
        <tr r="U13" s="16"/>
      </tp>
      <tp>
        <v>1.34</v>
        <stp/>
        <stp>CL U3:CLF4</stp>
        <stp>Ask</stp>
        <tr r="X12" s="16"/>
      </tp>
      <tp>
        <v>2.15</v>
        <stp/>
        <stp>CL U3:CLG4</stp>
        <stp>Ask</stp>
        <tr r="Z12" s="16"/>
      </tp>
      <tp>
        <v>2.63</v>
        <stp/>
        <stp>CL U3:CLJ4</stp>
        <stp>Ask</stp>
        <tr r="AD12" s="16"/>
      </tp>
      <tp>
        <v>2.96</v>
        <stp/>
        <stp>CL U3:CLK4</stp>
        <stp>Ask</stp>
        <tr r="AF12" s="16"/>
      </tp>
      <tp>
        <v>2.2200000000000002</v>
        <stp/>
        <stp>CL U3:CLH4</stp>
        <stp>Ask</stp>
        <tr r="AB12" s="16"/>
      </tp>
      <tp>
        <v>3.19</v>
        <stp/>
        <stp>CL U3:CLM4</stp>
        <stp>Ask</stp>
        <tr r="AH12" s="16"/>
      </tp>
      <tp>
        <v>2.1800000000000002</v>
        <stp/>
        <stp>CL U3:CLH4</stp>
        <stp>Bid</stp>
        <tr r="AA12" s="16"/>
      </tp>
      <tp>
        <v>1</v>
        <stp/>
        <stp>CL U3:CLJ4</stp>
        <stp>Bid</stp>
        <tr r="AC12" s="16"/>
      </tp>
      <tp>
        <v>2.87</v>
        <stp/>
        <stp>CL U3:CLK4</stp>
        <stp>Bid</stp>
        <tr r="AE12" s="16"/>
      </tp>
      <tp>
        <v>3.15</v>
        <stp/>
        <stp>CL U3:CLM4</stp>
        <stp>Bid</stp>
        <tr r="AG12" s="16"/>
      </tp>
      <tp>
        <v>0.73</v>
        <stp/>
        <stp>CL V3:CLZ3</stp>
        <stp>Ask</stp>
        <tr r="V13" s="16"/>
      </tp>
      <tp>
        <v>0.31</v>
        <stp/>
        <stp>CL V3:CLX3</stp>
        <stp>Ask</stp>
        <tr r="T13" s="16"/>
      </tp>
      <tp>
        <v>1.32</v>
        <stp/>
        <stp>CL U3:CLF4</stp>
        <stp>Bid</stp>
        <tr r="W12" s="16"/>
      </tp>
      <tp>
        <v>1.75</v>
        <stp/>
        <stp>CL U3:CLG4</stp>
        <stp>Bid</stp>
        <tr r="Y12" s="16"/>
      </tp>
      <tp>
        <v>0.45</v>
        <stp/>
        <stp>CL U3:CLX3</stp>
        <stp>Bid</stp>
        <tr r="S12" s="16"/>
      </tp>
      <tp>
        <v>0.87</v>
        <stp/>
        <stp>CL U3:CLZ3</stp>
        <stp>Bid</stp>
        <tr r="U12" s="16"/>
      </tp>
      <tp>
        <v>1.19</v>
        <stp/>
        <stp>CL V3:CLF4</stp>
        <stp>Ask</stp>
        <tr r="X13" s="16"/>
      </tp>
      <tp>
        <v>1.65</v>
        <stp/>
        <stp>CL V3:CLG4</stp>
        <stp>Ask</stp>
        <tr r="Z13" s="16"/>
      </tp>
      <tp>
        <v>2.99</v>
        <stp/>
        <stp>CL V3:CLJ4</stp>
        <stp>Ask</stp>
        <tr r="AD13" s="16"/>
      </tp>
      <tp>
        <v>2.81</v>
        <stp/>
        <stp>CL V3:CLK4</stp>
        <stp>Ask</stp>
        <tr r="AF13" s="16"/>
      </tp>
      <tp>
        <v>2.06</v>
        <stp/>
        <stp>CL V3:CLH4</stp>
        <stp>Ask</stp>
        <tr r="AB13" s="16"/>
      </tp>
      <tp>
        <v>0.14000000000000001</v>
        <stp/>
        <stp>CL U3:CLV3</stp>
        <stp>Bid</stp>
        <tr r="Q12" s="16"/>
      </tp>
      <tp>
        <v>3.08</v>
        <stp/>
        <stp>CL V3:CLM4</stp>
        <stp>Ask</stp>
        <tr r="AH13" s="16"/>
      </tp>
      <tp>
        <v>0.05</v>
        <stp/>
        <stp>CL Q3:CLV3</stp>
        <stp>Ask</stp>
        <tr r="R11" s="16"/>
      </tp>
      <tp>
        <v>-0.1</v>
        <stp/>
        <stp>CL Q3:CLU3</stp>
        <stp>Ask</stp>
        <tr r="P11" s="16"/>
      </tp>
      <tp>
        <v>0.77</v>
        <stp/>
        <stp>CL Q3:CLZ3</stp>
        <stp>Ask</stp>
        <tr r="V11" s="16"/>
      </tp>
      <tp>
        <v>0.36</v>
        <stp/>
        <stp>CL Q3:CLX3</stp>
        <stp>Ask</stp>
        <tr r="T11" s="16"/>
      </tp>
      <tp>
        <v>1.24</v>
        <stp/>
        <stp>CL Q3:CLF4</stp>
        <stp>Ask</stp>
        <tr r="X11" s="16"/>
      </tp>
      <tp>
        <v>1.7</v>
        <stp/>
        <stp>CL Q3:CLG4</stp>
        <stp>Ask</stp>
        <tr r="Z11" s="16"/>
      </tp>
      <tp>
        <v>2.5299999999999998</v>
        <stp/>
        <stp>CL Q3:CLJ4</stp>
        <stp>Ask</stp>
        <tr r="AD11" s="16"/>
      </tp>
      <tp>
        <v>2.86</v>
        <stp/>
        <stp>CL Q3:CLK4</stp>
        <stp>Ask</stp>
        <tr r="AF11" s="16"/>
      </tp>
      <tp>
        <v>2.11</v>
        <stp/>
        <stp>CL Q3:CLH4</stp>
        <stp>Ask</stp>
        <tr r="AB11" s="16"/>
      </tp>
      <tp>
        <v>3.13</v>
        <stp/>
        <stp>CL Q3:CLM4</stp>
        <stp>Ask</stp>
        <tr r="AH11" s="16"/>
      </tp>
      <tp>
        <v>2.0699999999999998</v>
        <stp/>
        <stp>CL Q3:CLH4</stp>
        <stp>Bid</stp>
        <tr r="AA11" s="16"/>
      </tp>
      <tp>
        <v>2.44</v>
        <stp/>
        <stp>CL Q3:CLJ4</stp>
        <stp>Bid</stp>
        <tr r="AC11" s="16"/>
      </tp>
      <tp>
        <v>2.76</v>
        <stp/>
        <stp>CL Q3:CLK4</stp>
        <stp>Bid</stp>
        <tr r="AE11" s="16"/>
      </tp>
      <tp>
        <v>3.04</v>
        <stp/>
        <stp>CL Q3:CLM4</stp>
        <stp>Bid</stp>
        <tr r="AG11" s="16"/>
      </tp>
      <tp>
        <v>1.22</v>
        <stp/>
        <stp>CL Q3:CLF4</stp>
        <stp>Bid</stp>
        <tr r="W11" s="16"/>
      </tp>
      <tp>
        <v>1.66</v>
        <stp/>
        <stp>CL Q3:CLG4</stp>
        <stp>Bid</stp>
        <tr r="Y11" s="16"/>
      </tp>
      <tp>
        <v>0.34</v>
        <stp/>
        <stp>CL Q3:CLX3</stp>
        <stp>Bid</stp>
        <tr r="S11" s="16"/>
      </tp>
      <tp>
        <v>0.76</v>
        <stp/>
        <stp>CL Q3:CLZ3</stp>
        <stp>Bid</stp>
        <tr r="U11" s="16"/>
      </tp>
      <tp>
        <v>-0.11</v>
        <stp/>
        <stp>CL Q3:CLU3</stp>
        <stp>Bid</stp>
        <tr r="O11" s="16"/>
      </tp>
      <tp>
        <v>0.04</v>
        <stp/>
        <stp>CL Q3:CLV3</stp>
        <stp>Bid</stp>
        <tr r="Q11" s="16"/>
      </tp>
      <tp t="s">
        <v>CL Q3</v>
        <stp/>
        <stp>CL 2!</stp>
        <stp>Symbol</stp>
        <tr r="E11" s="16"/>
      </tp>
      <tp t="s">
        <v>CL U3</v>
        <stp/>
        <stp>CL 3!</stp>
        <stp>Symbol</stp>
        <tr r="E12" s="16"/>
      </tp>
      <tp t="s">
        <v>CL N3</v>
        <stp/>
        <stp>CL 1!</stp>
        <stp>Symbol</stp>
        <tr r="E10" s="16"/>
      </tp>
      <tp t="s">
        <v>CL Z3</v>
        <stp/>
        <stp>CL 6!</stp>
        <stp>Symbol</stp>
        <tr r="E15" s="16"/>
      </tp>
      <tp t="s">
        <v>CL F4</v>
        <stp/>
        <stp>CL 7!</stp>
        <stp>Symbol</stp>
        <tr r="E16" s="16"/>
      </tp>
      <tp t="s">
        <v>CL V3</v>
        <stp/>
        <stp>CL 4!</stp>
        <stp>Symbol</stp>
        <tr r="E13" s="16"/>
      </tp>
      <tp t="s">
        <v>CL X3</v>
        <stp/>
        <stp>CL 5!</stp>
        <stp>Symbol</stp>
        <tr r="E14" s="16"/>
      </tp>
      <tp t="s">
        <v>CL G4</v>
        <stp/>
        <stp>CL 8!</stp>
        <stp>Symbol</stp>
        <tr r="E17" s="16"/>
      </tp>
      <tp t="s">
        <v>CL H4</v>
        <stp/>
        <stp>CL 9!</stp>
        <stp>Symbol</stp>
        <tr r="E18" s="16"/>
      </tp>
      <tp>
        <v>1.32</v>
        <stp/>
        <stp>CL Z3:CLH4</stp>
        <stp>Bid</stp>
        <tr r="AA15" s="16"/>
      </tp>
      <tp>
        <v>1.7</v>
        <stp/>
        <stp>CL Z3:CLJ4</stp>
        <stp>Bid</stp>
        <tr r="AC15" s="16"/>
      </tp>
      <tp>
        <v>2.02</v>
        <stp/>
        <stp>CL Z3:CLK4</stp>
        <stp>Bid</stp>
        <tr r="AE15" s="16"/>
      </tp>
      <tp>
        <v>2.29</v>
        <stp/>
        <stp>CL Z3:CLM4</stp>
        <stp>Bid</stp>
        <tr r="AG15" s="16"/>
      </tp>
      <tp>
        <v>0.46</v>
        <stp/>
        <stp>CL Z3:CLF4</stp>
        <stp>Bid</stp>
        <tr r="W15" s="16"/>
      </tp>
      <tp>
        <v>0.9</v>
        <stp/>
        <stp>CL Z3:CLG4</stp>
        <stp>Bid</stp>
        <tr r="Y15" s="16"/>
      </tp>
      <tp>
        <v>0.42</v>
        <stp/>
        <stp>CL X3:CLZ3</stp>
        <stp>Ask</stp>
        <tr r="V14" s="16"/>
      </tp>
      <tp>
        <v>0.89</v>
        <stp/>
        <stp>CL X3:CLF4</stp>
        <stp>Ask</stp>
        <tr r="X14" s="16"/>
      </tp>
      <tp>
        <v>1.34</v>
        <stp/>
        <stp>CL X3:CLG4</stp>
        <stp>Ask</stp>
        <tr r="Z14" s="16"/>
      </tp>
      <tp>
        <v>2.17</v>
        <stp/>
        <stp>CL X3:CLJ4</stp>
        <stp>Ask</stp>
        <tr r="AD14" s="16"/>
      </tp>
      <tp>
        <v>2.5</v>
        <stp/>
        <stp>CL X3:CLK4</stp>
        <stp>Ask</stp>
        <tr r="AF14" s="16"/>
      </tp>
      <tp>
        <v>1.77</v>
        <stp/>
        <stp>CL X3:CLH4</stp>
        <stp>Ask</stp>
        <tr r="AB14" s="16"/>
      </tp>
      <tp>
        <v>2.77</v>
        <stp/>
        <stp>CL X3:CLM4</stp>
        <stp>Ask</stp>
        <tr r="AH14" s="16"/>
      </tp>
      <tp>
        <v>1.69</v>
        <stp/>
        <stp>CL X3:CLH4</stp>
        <stp>Bid</stp>
        <tr r="AA14" s="16"/>
      </tp>
      <tp>
        <v>2.12</v>
        <stp/>
        <stp>CL X3:CLJ4</stp>
        <stp>Bid</stp>
        <tr r="AC14" s="16"/>
      </tp>
      <tp>
        <v>2.4500000000000002</v>
        <stp/>
        <stp>CL X3:CLK4</stp>
        <stp>Bid</stp>
        <tr r="AE14" s="16"/>
      </tp>
      <tp>
        <v>2.68</v>
        <stp/>
        <stp>CL X3:CLM4</stp>
        <stp>Bid</stp>
        <tr r="AG14" s="16"/>
      </tp>
      <tp>
        <v>0.87</v>
        <stp/>
        <stp>CL X3:CLF4</stp>
        <stp>Bid</stp>
        <tr r="W14" s="16"/>
      </tp>
      <tp>
        <v>1.32</v>
        <stp/>
        <stp>CL X3:CLG4</stp>
        <stp>Bid</stp>
        <tr r="Y14" s="16"/>
      </tp>
      <tp>
        <v>0.41</v>
        <stp/>
        <stp>CL X3:CLZ3</stp>
        <stp>Bid</stp>
        <tr r="U14" s="16"/>
      </tp>
      <tp>
        <v>0.47</v>
        <stp/>
        <stp>CL Z3:CLF4</stp>
        <stp>Ask</stp>
        <tr r="X15" s="16"/>
      </tp>
      <tp>
        <v>0.92</v>
        <stp/>
        <stp>CL Z3:CLG4</stp>
        <stp>Ask</stp>
        <tr r="Z15" s="16"/>
      </tp>
      <tp>
        <v>1.74</v>
        <stp/>
        <stp>CL Z3:CLJ4</stp>
        <stp>Ask</stp>
        <tr r="AD15" s="16"/>
      </tp>
      <tp>
        <v>2.06</v>
        <stp/>
        <stp>CL Z3:CLK4</stp>
        <stp>Ask</stp>
        <tr r="AF15" s="16"/>
      </tp>
      <tp>
        <v>1.33</v>
        <stp/>
        <stp>CL Z3:CLH4</stp>
        <stp>Ask</stp>
        <tr r="AB15" s="16"/>
      </tp>
      <tp>
        <v>2.2999999999999998</v>
        <stp/>
        <stp>CL Z3:CLM4</stp>
        <stp>Ask</stp>
        <tr r="AH15" s="16"/>
      </tp>
      <tp>
        <v>1.81</v>
        <stp/>
        <stp>CL F4:CLM4</stp>
        <stp>Bid</stp>
        <tr r="AG16" s="16"/>
      </tp>
      <tp>
        <v>1.57</v>
        <stp/>
        <stp>CL F4:CLK4</stp>
        <stp>Bid</stp>
        <tr r="AE16" s="16"/>
      </tp>
      <tp>
        <v>1.26</v>
        <stp/>
        <stp>CL F4:CLJ4</stp>
        <stp>Bid</stp>
        <tr r="AC16" s="16"/>
      </tp>
      <tp>
        <v>0.86</v>
        <stp/>
        <stp>CL F4:CLH4</stp>
        <stp>Bid</stp>
        <tr r="AA16" s="16"/>
      </tp>
      <tp>
        <v>0.44</v>
        <stp/>
        <stp>CL F4:CLG4</stp>
        <stp>Bid</stp>
        <tr r="Y16" s="16"/>
      </tp>
      <tp>
        <v>1.34</v>
        <stp/>
        <stp>CL G4:CLM4</stp>
        <stp>Bid</stp>
        <tr r="AG17" s="16"/>
      </tp>
      <tp>
        <v>1.1100000000000001</v>
        <stp/>
        <stp>CL G4:CLK4</stp>
        <stp>Bid</stp>
        <tr r="AE17" s="16"/>
      </tp>
      <tp>
        <v>0.8</v>
        <stp/>
        <stp>CL G4:CLJ4</stp>
        <stp>Bid</stp>
        <tr r="AC17" s="16"/>
      </tp>
      <tp>
        <v>0.41</v>
        <stp/>
        <stp>CL G4:CLH4</stp>
        <stp>Bid</stp>
        <tr r="AA17" s="16"/>
      </tp>
      <tp>
        <v>1.42</v>
        <stp/>
        <stp>CL G4:CLM4</stp>
        <stp>Ask</stp>
        <tr r="AH17" s="16"/>
      </tp>
      <tp>
        <v>0.42</v>
        <stp/>
        <stp>CL G4:CLH4</stp>
        <stp>Ask</stp>
        <tr r="AB17" s="16"/>
      </tp>
      <tp>
        <v>1.1399999999999999</v>
        <stp/>
        <stp>CL G4:CLK4</stp>
        <stp>Ask</stp>
        <tr r="AF17" s="16"/>
      </tp>
      <tp>
        <v>0.81</v>
        <stp/>
        <stp>CL G4:CLJ4</stp>
        <stp>Ask</stp>
        <tr r="AD17" s="16"/>
      </tp>
      <tp>
        <v>0.46</v>
        <stp/>
        <stp>CL F4:CLG4</stp>
        <stp>Ask</stp>
        <tr r="Z16" s="16"/>
      </tp>
      <tp>
        <v>1.85</v>
        <stp/>
        <stp>CL F4:CLM4</stp>
        <stp>Ask</stp>
        <tr r="AH16" s="16"/>
      </tp>
      <tp>
        <v>0.87</v>
        <stp/>
        <stp>CL F4:CLH4</stp>
        <stp>Ask</stp>
        <tr r="AB16" s="16"/>
      </tp>
      <tp t="s">
        <v/>
        <stp/>
        <stp>CL F4:CLK4</stp>
        <stp>Ask</stp>
        <tr r="AF16" s="16"/>
      </tp>
      <tp>
        <v>1.27</v>
        <stp/>
        <stp>CL F4:CLJ4</stp>
        <stp>Ask</stp>
        <tr r="AD16" s="16"/>
      </tp>
      <tp t="s">
        <v>CL M4</v>
        <stp/>
        <stp>CL 12!</stp>
        <stp>Symbol</stp>
        <tr r="E21" s="16"/>
      </tp>
      <tp t="s">
        <v>CL K4</v>
        <stp/>
        <stp>CL 11!</stp>
        <stp>Symbol</stp>
        <tr r="E20" s="16"/>
      </tp>
      <tp t="s">
        <v>CL J4</v>
        <stp/>
        <stp>CL 10!</stp>
        <stp>Symbol</stp>
        <tr r="E19" s="16"/>
      </tp>
      <tp>
        <v>1.62</v>
        <stp/>
        <stp>CL N3:CLH4</stp>
        <stp>Bid</stp>
        <tr r="AA10" s="16"/>
      </tp>
      <tp>
        <v>2.0099999999999998</v>
        <stp/>
        <stp>CL N3:CLJ4</stp>
        <stp>Bid</stp>
        <tr r="AC10" s="16"/>
      </tp>
      <tp>
        <v>2.34</v>
        <stp/>
        <stp>CL N3:CLK4</stp>
        <stp>Bid</stp>
        <tr r="AE10" s="16"/>
      </tp>
      <tp>
        <v>2.81</v>
        <stp/>
        <stp>CL N3:CLM4</stp>
        <stp>Bid</stp>
        <tr r="AG10" s="16"/>
      </tp>
      <tp>
        <v>0.97</v>
        <stp/>
        <stp>CL N3:CLF4</stp>
        <stp>Bid</stp>
        <tr r="W10" s="16"/>
      </tp>
      <tp>
        <v>1.42</v>
        <stp/>
        <stp>CL N3:CLG4</stp>
        <stp>Bid</stp>
        <tr r="Y10" s="16"/>
      </tp>
      <tp>
        <v>0.1</v>
        <stp/>
        <stp>CL N3:CLX3</stp>
        <stp>Bid</stp>
        <tr r="S10" s="16"/>
      </tp>
      <tp>
        <v>0.52</v>
        <stp/>
        <stp>CL N3:CLZ3</stp>
        <stp>Bid</stp>
        <tr r="U10" s="16"/>
      </tp>
      <tp>
        <v>-0.24</v>
        <stp/>
        <stp>CL N3:CLQ3</stp>
        <stp>Bid</stp>
        <tr r="M10" s="16"/>
      </tp>
      <tp>
        <v>-0.35</v>
        <stp/>
        <stp>CL N3:CLU3</stp>
        <stp>Bid</stp>
        <tr r="O10" s="16"/>
      </tp>
      <tp>
        <v>-0.2</v>
        <stp/>
        <stp>CL N3:CLV3</stp>
        <stp>Bid</stp>
        <tr r="Q10" s="16"/>
      </tp>
      <tp>
        <v>-0.23</v>
        <stp/>
        <stp>CL N3:CLQ3</stp>
        <stp>Ask</stp>
        <tr r="N10" s="16"/>
      </tp>
      <tp>
        <v>-0.19</v>
        <stp/>
        <stp>CL N3:CLV3</stp>
        <stp>Ask</stp>
        <tr r="R10" s="16"/>
      </tp>
      <tp>
        <v>-0.34</v>
        <stp/>
        <stp>CL N3:CLU3</stp>
        <stp>Ask</stp>
        <tr r="P10" s="16"/>
      </tp>
      <tp>
        <v>0.54</v>
        <stp/>
        <stp>CL N3:CLZ3</stp>
        <stp>Ask</stp>
        <tr r="V10" s="16"/>
      </tp>
      <tp>
        <v>0.12</v>
        <stp/>
        <stp>CL N3:CLX3</stp>
        <stp>Ask</stp>
        <tr r="T10" s="16"/>
      </tp>
      <tp>
        <v>1.01</v>
        <stp/>
        <stp>CL N3:CLF4</stp>
        <stp>Ask</stp>
        <tr r="X10" s="16"/>
      </tp>
      <tp>
        <v>1.45</v>
        <stp/>
        <stp>CL N3:CLG4</stp>
        <stp>Ask</stp>
        <tr r="Z10" s="16"/>
      </tp>
      <tp>
        <v>2.52</v>
        <stp/>
        <stp>CL N3:CLJ4</stp>
        <stp>Ask</stp>
        <tr r="AD10" s="16"/>
      </tp>
      <tp>
        <v>2.86</v>
        <stp/>
        <stp>CL N3:CLK4</stp>
        <stp>Ask</stp>
        <tr r="AF10" s="16"/>
      </tp>
      <tp>
        <v>2.12</v>
        <stp/>
        <stp>CL N3:CLH4</stp>
        <stp>Ask</stp>
        <tr r="AB10" s="16"/>
      </tp>
      <tp>
        <v>2.84</v>
        <stp/>
        <stp>CL N3:CLM4</stp>
        <stp>Ask</stp>
        <tr r="AH10" s="16"/>
      </tp>
      <tp>
        <v>0.56999999999999995</v>
        <stp/>
        <stp>CL J4:CLM4</stp>
        <stp>Bid</stp>
        <tr r="AG19" s="16"/>
      </tp>
      <tp>
        <v>0.32</v>
        <stp/>
        <stp>CL J4:CLK4</stp>
        <stp>Bid</stp>
        <tr r="AE19" s="16"/>
      </tp>
      <tp>
        <v>0.25</v>
        <stp/>
        <stp>CL K4:CLM4</stp>
        <stp>Bid</stp>
        <tr r="AG20" s="16"/>
      </tp>
      <tp>
        <v>0.98</v>
        <stp/>
        <stp>CL H4:CLM4</stp>
        <stp>Ask</stp>
        <tr r="AH18" s="16"/>
      </tp>
      <tp>
        <v>0.72</v>
        <stp/>
        <stp>CL H4:CLK4</stp>
        <stp>Ask</stp>
        <tr r="AF18" s="16"/>
      </tp>
      <tp>
        <v>0.4</v>
        <stp/>
        <stp>CL H4:CLJ4</stp>
        <stp>Ask</stp>
        <tr r="AD18" s="16"/>
      </tp>
      <tp>
        <v>0.96</v>
        <stp/>
        <stp>CL H4:CLM4</stp>
        <stp>Bid</stp>
        <tr r="AG18" s="16"/>
      </tp>
      <tp>
        <v>0.71</v>
        <stp/>
        <stp>CL H4:CLK4</stp>
        <stp>Bid</stp>
        <tr r="AE18" s="16"/>
      </tp>
      <tp>
        <v>0.39</v>
        <stp/>
        <stp>CL H4:CLJ4</stp>
        <stp>Bid</stp>
        <tr r="AC18" s="16"/>
      </tp>
      <tp>
        <v>0.27</v>
        <stp/>
        <stp>CL K4:CLM4</stp>
        <stp>Ask</stp>
        <tr r="AH20" s="16"/>
      </tp>
      <tp>
        <v>0.59</v>
        <stp/>
        <stp>CL J4:CLM4</stp>
        <stp>Ask</stp>
        <tr r="AH19" s="16"/>
      </tp>
      <tp>
        <v>0.33</v>
        <stp/>
        <stp>CL J4:CLK4</stp>
        <stp>Ask</stp>
        <tr r="AF19" s="16"/>
      </tp>
      <tp t="s">
        <v>Jan'14</v>
        <stp/>
        <stp>CL 7!</stp>
        <stp>Delivery</stp>
        <tr r="E16" s="16"/>
      </tp>
      <tp t="s">
        <v>Dec'13</v>
        <stp/>
        <stp>CL 6!</stp>
        <stp>Delivery</stp>
        <tr r="E15" s="16"/>
      </tp>
      <tp t="s">
        <v>Nov'13</v>
        <stp/>
        <stp>CL 5!</stp>
        <stp>Delivery</stp>
        <tr r="E14" s="16"/>
      </tp>
      <tp t="s">
        <v>Oct'13</v>
        <stp/>
        <stp>CL 4!</stp>
        <stp>Delivery</stp>
        <tr r="E13" s="16"/>
      </tp>
      <tp t="s">
        <v>Sep'13</v>
        <stp/>
        <stp>CL 3!</stp>
        <stp>Delivery</stp>
        <tr r="E12" s="16"/>
      </tp>
      <tp t="s">
        <v>Aug'13</v>
        <stp/>
        <stp>CL 2!</stp>
        <stp>Delivery</stp>
        <tr r="E11" s="16"/>
      </tp>
      <tp t="s">
        <v>Jul'13</v>
        <stp/>
        <stp>CL 1!</stp>
        <stp>Delivery</stp>
        <tr r="E10" s="16"/>
      </tp>
      <tp t="s">
        <v>Mar'14</v>
        <stp/>
        <stp>CL 9!</stp>
        <stp>Delivery</stp>
        <tr r="E18" s="16"/>
      </tp>
      <tp t="s">
        <v>Feb'14</v>
        <stp/>
        <stp>CL 8!</stp>
        <stp>Delivery</stp>
        <tr r="E17" s="16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interactivedata.com/index.php/Contents/show/content/FutureSourceWorkstatio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9525</xdr:colOff>
      <xdr:row>2</xdr:row>
      <xdr:rowOff>9522</xdr:rowOff>
    </xdr:from>
    <xdr:to>
      <xdr:col>27</xdr:col>
      <xdr:colOff>46611</xdr:colOff>
      <xdr:row>2</xdr:row>
      <xdr:rowOff>638093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57172"/>
          <a:ext cx="8104761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266700</xdr:colOff>
      <xdr:row>2</xdr:row>
      <xdr:rowOff>161924</xdr:rowOff>
    </xdr:from>
    <xdr:to>
      <xdr:col>33</xdr:col>
      <xdr:colOff>411480</xdr:colOff>
      <xdr:row>2</xdr:row>
      <xdr:rowOff>459104</xdr:rowOff>
    </xdr:to>
    <xdr:pic>
      <xdr:nvPicPr>
        <xdr:cNvPr id="9" name="Picture 8" descr="FutureSource.jpg">
          <a:hlinkClick xmlns:r="http://schemas.openxmlformats.org/officeDocument/2006/relationships" r:id="rId2" tooltip="FutureSource web page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24950" y="409574"/>
          <a:ext cx="2240280" cy="297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512698"/>
  </sheetPr>
  <dimension ref="A1:BM39"/>
  <sheetViews>
    <sheetView showGridLines="0" showRowColHeaders="0" tabSelected="1" zoomScaleNormal="100" workbookViewId="0">
      <pane ySplit="3" topLeftCell="A4" activePane="bottomLeft" state="frozen"/>
      <selection pane="bottomLeft" activeCell="I9" sqref="I9"/>
    </sheetView>
  </sheetViews>
  <sheetFormatPr defaultColWidth="0" defaultRowHeight="0" customHeight="1" zeroHeight="1"/>
  <cols>
    <col min="1" max="1" width="2.85546875" style="2" customWidth="1"/>
    <col min="2" max="2" width="2.7109375" style="9" customWidth="1"/>
    <col min="3" max="3" width="2.7109375" style="9" hidden="1" customWidth="1"/>
    <col min="4" max="7" width="10.140625" style="9" hidden="1" customWidth="1"/>
    <col min="8" max="8" width="3.7109375" style="25" customWidth="1"/>
    <col min="9" max="9" width="8.7109375" style="9" customWidth="1"/>
    <col min="10" max="10" width="1.7109375" style="9" customWidth="1"/>
    <col min="11" max="14" width="6.28515625" style="9" customWidth="1"/>
    <col min="15" max="16" width="6.28515625" style="10" customWidth="1"/>
    <col min="17" max="34" width="6.28515625" style="9" customWidth="1"/>
    <col min="35" max="35" width="2.7109375" style="9" customWidth="1"/>
    <col min="36" max="36" width="2.7109375" style="2" customWidth="1"/>
    <col min="37" max="37" width="9.140625" style="2" hidden="1" customWidth="1"/>
    <col min="38" max="39" width="15" style="2" hidden="1" customWidth="1"/>
    <col min="40" max="40" width="9.140625" style="2" hidden="1" customWidth="1"/>
    <col min="41" max="53" width="15" style="2" hidden="1" customWidth="1"/>
    <col min="54" max="54" width="9.140625" style="2" hidden="1" customWidth="1"/>
    <col min="55" max="65" width="15" style="2" hidden="1" customWidth="1"/>
    <col min="66" max="16384" width="9.140625" style="2" hidden="1"/>
  </cols>
  <sheetData>
    <row r="1" spans="1:36" ht="15" customHeight="1">
      <c r="A1" s="13"/>
      <c r="B1" s="13"/>
      <c r="C1" s="13"/>
      <c r="D1" s="13"/>
      <c r="E1" s="13"/>
      <c r="F1" s="13"/>
      <c r="G1" s="13"/>
      <c r="H1" s="22"/>
      <c r="I1" s="11"/>
      <c r="J1" s="11"/>
      <c r="K1" s="11"/>
      <c r="L1" s="11"/>
      <c r="M1" s="11"/>
      <c r="N1" s="11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5.0999999999999996" customHeight="1">
      <c r="A2" s="3"/>
      <c r="B2" s="4"/>
      <c r="C2" s="4"/>
      <c r="D2" s="4"/>
      <c r="E2" s="4"/>
      <c r="F2" s="4"/>
      <c r="G2" s="4"/>
      <c r="H2" s="23"/>
      <c r="I2" s="4"/>
      <c r="J2" s="4"/>
      <c r="K2" s="4"/>
      <c r="L2" s="4"/>
      <c r="M2" s="4"/>
      <c r="N2" s="4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</row>
    <row r="3" spans="1:36" ht="54.95" customHeight="1">
      <c r="A3" s="3"/>
      <c r="B3" s="4"/>
      <c r="C3" s="4"/>
      <c r="D3" s="4"/>
      <c r="E3" s="4"/>
      <c r="F3" s="4"/>
      <c r="G3" s="4"/>
      <c r="H3" s="23"/>
      <c r="I3" s="4"/>
      <c r="J3" s="4"/>
      <c r="K3" s="4"/>
      <c r="L3" s="4"/>
      <c r="M3" s="4"/>
      <c r="N3" s="4"/>
      <c r="O3" s="5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</row>
    <row r="4" spans="1:36" ht="5.0999999999999996" customHeight="1">
      <c r="A4" s="3"/>
      <c r="B4" s="14"/>
      <c r="C4" s="14"/>
      <c r="D4" s="15" t="e">
        <f>FIND("-",Symbol)</f>
        <v>#VALUE!</v>
      </c>
      <c r="E4" s="15">
        <f>IF(ISERROR(D4),0,D4)</f>
        <v>0</v>
      </c>
      <c r="F4" s="15"/>
      <c r="G4" s="15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3"/>
    </row>
    <row r="5" spans="1:36" ht="24" customHeight="1">
      <c r="A5" s="3"/>
      <c r="B5" s="14"/>
      <c r="C5" s="14"/>
      <c r="D5" s="15"/>
      <c r="E5" s="15"/>
      <c r="F5" s="15"/>
      <c r="G5" s="15"/>
      <c r="H5" s="56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"/>
    </row>
    <row r="6" spans="1:36" ht="5.0999999999999996" customHeight="1">
      <c r="A6" s="3"/>
      <c r="B6" s="14"/>
      <c r="C6" s="14"/>
      <c r="D6" s="15"/>
      <c r="E6" s="15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"/>
    </row>
    <row r="7" spans="1:36" ht="9.9499999999999993" customHeight="1">
      <c r="A7" s="3"/>
      <c r="B7" s="14"/>
      <c r="C7" s="14"/>
      <c r="D7" s="15"/>
      <c r="E7" s="15"/>
      <c r="F7" s="15"/>
      <c r="G7" s="15"/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3"/>
    </row>
    <row r="8" spans="1:36" ht="15" customHeight="1" thickBot="1">
      <c r="A8" s="3"/>
      <c r="B8" s="14"/>
      <c r="C8" s="14"/>
      <c r="D8" s="15"/>
      <c r="E8" s="15"/>
      <c r="F8" s="15"/>
      <c r="G8" s="15"/>
      <c r="H8" s="15"/>
      <c r="I8" s="14"/>
      <c r="J8" s="14"/>
      <c r="K8" s="14"/>
      <c r="L8" s="14"/>
      <c r="M8" s="50" t="s">
        <v>3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14"/>
      <c r="AJ8" s="3"/>
    </row>
    <row r="9" spans="1:36" s="32" customFormat="1" ht="21" customHeight="1" thickBot="1">
      <c r="A9" s="28"/>
      <c r="B9" s="29"/>
      <c r="C9" s="29"/>
      <c r="D9" s="30" t="str">
        <f>LEFT(Symbol,LEN(Symbol)-ExtChar)</f>
        <v>CL</v>
      </c>
      <c r="E9" s="30" t="str">
        <f>IF(ExtChar&gt;0,MID(Symbol,ExtChar,10),"")</f>
        <v/>
      </c>
      <c r="F9" s="30" t="s">
        <v>1</v>
      </c>
      <c r="G9" s="30" t="s">
        <v>2</v>
      </c>
      <c r="H9" s="30"/>
      <c r="I9" s="34" t="s">
        <v>5</v>
      </c>
      <c r="J9" s="31"/>
      <c r="K9" s="52" t="str">
        <f>+I10</f>
        <v>CL N3</v>
      </c>
      <c r="L9" s="53"/>
      <c r="M9" s="54" t="str">
        <f>+I11</f>
        <v>CL Q3</v>
      </c>
      <c r="N9" s="54"/>
      <c r="O9" s="54" t="str">
        <f>+I12</f>
        <v>CL U3</v>
      </c>
      <c r="P9" s="54"/>
      <c r="Q9" s="54" t="str">
        <f>+I13</f>
        <v>CL V3</v>
      </c>
      <c r="R9" s="54"/>
      <c r="S9" s="54" t="str">
        <f>+I14</f>
        <v>CL X3</v>
      </c>
      <c r="T9" s="54"/>
      <c r="U9" s="54" t="str">
        <f>+I15</f>
        <v>CL Z3</v>
      </c>
      <c r="V9" s="54"/>
      <c r="W9" s="54" t="str">
        <f>+I16</f>
        <v>CL F4</v>
      </c>
      <c r="X9" s="54"/>
      <c r="Y9" s="54" t="str">
        <f>+I17</f>
        <v>CL G4</v>
      </c>
      <c r="Z9" s="54"/>
      <c r="AA9" s="54" t="str">
        <f>+I18</f>
        <v>CL H4</v>
      </c>
      <c r="AB9" s="54"/>
      <c r="AC9" s="54" t="str">
        <f>+I19</f>
        <v>CL J4</v>
      </c>
      <c r="AD9" s="54"/>
      <c r="AE9" s="54" t="str">
        <f>+I20</f>
        <v>CL K4</v>
      </c>
      <c r="AF9" s="54"/>
      <c r="AG9" s="54" t="str">
        <f>+I21</f>
        <v>CL M4</v>
      </c>
      <c r="AH9" s="55"/>
      <c r="AI9" s="26"/>
      <c r="AJ9" s="28"/>
    </row>
    <row r="10" spans="1:36" ht="21" customHeight="1">
      <c r="A10" s="3"/>
      <c r="B10" s="14"/>
      <c r="C10" s="14">
        <v>1</v>
      </c>
      <c r="D10" s="15" t="str">
        <f t="shared" ref="D10:D21" si="0">Sym&amp;" "&amp;C10&amp;"!"&amp;Ext</f>
        <v>CL 1!</v>
      </c>
      <c r="E10" s="15" t="str">
        <f>IF(RTD("esrtd",,D10,"Delivery")="","",RTD("esrtd",,D10,"Symbol"))</f>
        <v>CL N3</v>
      </c>
      <c r="F10" s="21">
        <f>RTD("esrtd",,E10,"Bid")</f>
        <v>93.38</v>
      </c>
      <c r="G10" s="21">
        <f>RTD("esrtd",,E10,"Ask")</f>
        <v>93.39</v>
      </c>
      <c r="H10" s="51" t="s">
        <v>4</v>
      </c>
      <c r="I10" s="26" t="str">
        <f t="shared" ref="I10:I21" si="1">LEFT(E10,LEN(E10)-LEN(Ext))</f>
        <v>CL N3</v>
      </c>
      <c r="J10" s="27"/>
      <c r="K10" s="35"/>
      <c r="L10" s="36"/>
      <c r="M10" s="37">
        <f>RTD("esrtd",,$I10&amp;":"&amp;SUBSTITUTE(M$9," ","")&amp;Ext,"Bid")</f>
        <v>-0.24</v>
      </c>
      <c r="N10" s="38">
        <f>RTD("esrtd",,$I10&amp;":"&amp;SUBSTITUTE(M$9," ","")&amp;Ext,"Ask")</f>
        <v>-0.23</v>
      </c>
      <c r="O10" s="39">
        <f>RTD("esrtd",,$I10&amp;":"&amp;SUBSTITUTE(O$9," ","")&amp;Ext,"Bid")</f>
        <v>-0.35</v>
      </c>
      <c r="P10" s="40">
        <f>RTD("esrtd",,$I10&amp;":"&amp;SUBSTITUTE(O$9," ","")&amp;Ext,"Ask")</f>
        <v>-0.34</v>
      </c>
      <c r="Q10" s="41">
        <f>RTD("esrtd",,$I10&amp;":"&amp;SUBSTITUTE(Q$9," ","")&amp;Ext,"Bid")</f>
        <v>-0.2</v>
      </c>
      <c r="R10" s="42">
        <f>RTD("esrtd",,$I10&amp;":"&amp;SUBSTITUTE(Q$9," ","")&amp;Ext,"Ask")</f>
        <v>-0.19</v>
      </c>
      <c r="S10" s="39">
        <f>RTD("esrtd",,$I10&amp;":"&amp;SUBSTITUTE(S$9," ","")&amp;Ext,"Bid")</f>
        <v>0.1</v>
      </c>
      <c r="T10" s="40">
        <f>RTD("esrtd",,$I10&amp;":"&amp;SUBSTITUTE(S$9," ","")&amp;Ext,"Ask")</f>
        <v>0.12</v>
      </c>
      <c r="U10" s="43">
        <f>RTD("esrtd",,$I10&amp;":"&amp;SUBSTITUTE(U$9," ","")&amp;Ext,"Bid")</f>
        <v>0.52</v>
      </c>
      <c r="V10" s="44">
        <f>RTD("esrtd",,$I10&amp;":"&amp;SUBSTITUTE(U$9," ","")&amp;Ext,"Ask")</f>
        <v>0.54</v>
      </c>
      <c r="W10" s="39">
        <f>RTD("esrtd",,$I10&amp;":"&amp;SUBSTITUTE(W$9," ","")&amp;Ext,"Bid")</f>
        <v>0.97</v>
      </c>
      <c r="X10" s="40">
        <f>RTD("esrtd",,$I10&amp;":"&amp;SUBSTITUTE(W$9," ","")&amp;Ext,"Ask")</f>
        <v>1.01</v>
      </c>
      <c r="Y10" s="41">
        <f>RTD("esrtd",,$I10&amp;":"&amp;SUBSTITUTE(Y$9," ","")&amp;Ext,"Bid")</f>
        <v>1.42</v>
      </c>
      <c r="Z10" s="42">
        <f>RTD("esrtd",,$I10&amp;":"&amp;SUBSTITUTE(Y$9," ","")&amp;Ext,"Ask")</f>
        <v>1.45</v>
      </c>
      <c r="AA10" s="39">
        <f>RTD("esrtd",,$I10&amp;":"&amp;SUBSTITUTE(AA$9," ","")&amp;Ext,"Bid")</f>
        <v>1.62</v>
      </c>
      <c r="AB10" s="40">
        <f>RTD("esrtd",,$I10&amp;":"&amp;SUBSTITUTE(AA$9," ","")&amp;Ext,"Ask")</f>
        <v>2.12</v>
      </c>
      <c r="AC10" s="43">
        <f>RTD("esrtd",,$I10&amp;":"&amp;SUBSTITUTE(AC$9," ","")&amp;Ext,"Bid")</f>
        <v>2.0099999999999998</v>
      </c>
      <c r="AD10" s="44">
        <f>RTD("esrtd",,$I10&amp;":"&amp;SUBSTITUTE(AC$9," ","")&amp;Ext,"Ask")</f>
        <v>2.52</v>
      </c>
      <c r="AE10" s="39">
        <f>RTD("esrtd",,$I10&amp;":"&amp;SUBSTITUTE(AE$9," ","")&amp;Ext,"Bid")</f>
        <v>2.34</v>
      </c>
      <c r="AF10" s="40">
        <f>RTD("esrtd",,$I10&amp;":"&amp;SUBSTITUTE(AE$9," ","")&amp;Ext,"Ask")</f>
        <v>2.86</v>
      </c>
      <c r="AG10" s="41">
        <f>RTD("esrtd",,$I10&amp;":"&amp;SUBSTITUTE(AG$9," ","")&amp;Ext,"Bid")</f>
        <v>2.81</v>
      </c>
      <c r="AH10" s="42">
        <f>RTD("esrtd",,$I10&amp;":"&amp;SUBSTITUTE(AG$9," ","")&amp;Ext,"Ask")</f>
        <v>2.84</v>
      </c>
      <c r="AI10" s="19"/>
      <c r="AJ10" s="3"/>
    </row>
    <row r="11" spans="1:36" ht="21" customHeight="1">
      <c r="A11" s="3"/>
      <c r="B11" s="14"/>
      <c r="C11" s="14">
        <v>2</v>
      </c>
      <c r="D11" s="15" t="str">
        <f t="shared" si="0"/>
        <v>CL 2!</v>
      </c>
      <c r="E11" s="15" t="str">
        <f>IF(RTD("esrtd",,D11,"Delivery")="","",RTD("esrtd",,D11,"Symbol"))</f>
        <v>CL Q3</v>
      </c>
      <c r="F11" s="21">
        <f>RTD("esrtd",,E11,"Bid")</f>
        <v>93.61</v>
      </c>
      <c r="G11" s="21">
        <f>RTD("esrtd",,E11,"Ask")</f>
        <v>93.63</v>
      </c>
      <c r="H11" s="51"/>
      <c r="I11" s="26" t="str">
        <f t="shared" si="1"/>
        <v>CL Q3</v>
      </c>
      <c r="J11" s="27"/>
      <c r="K11" s="43">
        <f>IF(ISNUMBER($F$10-$G11), $F$10-$G11,"")</f>
        <v>-0.25</v>
      </c>
      <c r="L11" s="45">
        <f>IF(ISNUMBER($G$10-$F11), $G$10-$F11,"")</f>
        <v>-0.21999999999999886</v>
      </c>
      <c r="M11" s="35"/>
      <c r="N11" s="36"/>
      <c r="O11" s="41">
        <f>RTD("esrtd",,$I11&amp;":"&amp;SUBSTITUTE(O$9," ","")&amp;Ext,"Bid")</f>
        <v>-0.11</v>
      </c>
      <c r="P11" s="42">
        <f>RTD("esrtd",,$I11&amp;":"&amp;SUBSTITUTE(O$9," ","")&amp;Ext,"Ask")</f>
        <v>-0.1</v>
      </c>
      <c r="Q11" s="39">
        <f>RTD("esrtd",,$I11&amp;":"&amp;SUBSTITUTE(Q$9," ","")&amp;Ext,"Bid")</f>
        <v>0.04</v>
      </c>
      <c r="R11" s="40">
        <f>RTD("esrtd",,$I11&amp;":"&amp;SUBSTITUTE(Q$9," ","")&amp;Ext,"Ask")</f>
        <v>0.05</v>
      </c>
      <c r="S11" s="46">
        <f>RTD("esrtd",,$I11&amp;":"&amp;SUBSTITUTE(S$9," ","")&amp;Ext,"Bid")</f>
        <v>0.34</v>
      </c>
      <c r="T11" s="47">
        <f>RTD("esrtd",,$I11&amp;":"&amp;SUBSTITUTE(S$9," ","")&amp;Ext,"Ask")</f>
        <v>0.36</v>
      </c>
      <c r="U11" s="39">
        <f>RTD("esrtd",,$I11&amp;":"&amp;SUBSTITUTE(U$9," ","")&amp;Ext,"Bid")</f>
        <v>0.76</v>
      </c>
      <c r="V11" s="40">
        <f>RTD("esrtd",,$I11&amp;":"&amp;SUBSTITUTE(U$9," ","")&amp;Ext,"Ask")</f>
        <v>0.77</v>
      </c>
      <c r="W11" s="41">
        <f>RTD("esrtd",,$I11&amp;":"&amp;SUBSTITUTE(W$9," ","")&amp;Ext,"Bid")</f>
        <v>1.22</v>
      </c>
      <c r="X11" s="42">
        <f>RTD("esrtd",,$I11&amp;":"&amp;SUBSTITUTE(W$9," ","")&amp;Ext,"Ask")</f>
        <v>1.24</v>
      </c>
      <c r="Y11" s="39">
        <f>RTD("esrtd",,$I11&amp;":"&amp;SUBSTITUTE(Y$9," ","")&amp;Ext,"Bid")</f>
        <v>1.66</v>
      </c>
      <c r="Z11" s="40">
        <f>RTD("esrtd",,$I11&amp;":"&amp;SUBSTITUTE(Y$9," ","")&amp;Ext,"Ask")</f>
        <v>1.7</v>
      </c>
      <c r="AA11" s="46">
        <f>RTD("esrtd",,$I11&amp;":"&amp;SUBSTITUTE(AA$9," ","")&amp;Ext,"Bid")</f>
        <v>2.0699999999999998</v>
      </c>
      <c r="AB11" s="47">
        <f>RTD("esrtd",,$I11&amp;":"&amp;SUBSTITUTE(AA$9," ","")&amp;Ext,"Ask")</f>
        <v>2.11</v>
      </c>
      <c r="AC11" s="39">
        <f>RTD("esrtd",,$I11&amp;":"&amp;SUBSTITUTE(AC$9," ","")&amp;Ext,"Bid")</f>
        <v>2.44</v>
      </c>
      <c r="AD11" s="40">
        <f>RTD("esrtd",,$I11&amp;":"&amp;SUBSTITUTE(AC$9," ","")&amp;Ext,"Ask")</f>
        <v>2.5299999999999998</v>
      </c>
      <c r="AE11" s="41">
        <f>RTD("esrtd",,$I11&amp;":"&amp;SUBSTITUTE(AE$9," ","")&amp;Ext,"Bid")</f>
        <v>2.76</v>
      </c>
      <c r="AF11" s="42">
        <f>RTD("esrtd",,$I11&amp;":"&amp;SUBSTITUTE(AE$9," ","")&amp;Ext,"Ask")</f>
        <v>2.86</v>
      </c>
      <c r="AG11" s="39">
        <f>RTD("esrtd",,$I11&amp;":"&amp;SUBSTITUTE(AG$9," ","")&amp;Ext,"Bid")</f>
        <v>3.04</v>
      </c>
      <c r="AH11" s="40">
        <f>RTD("esrtd",,$I11&amp;":"&amp;SUBSTITUTE(AG$9," ","")&amp;Ext,"Ask")</f>
        <v>3.13</v>
      </c>
      <c r="AI11" s="17"/>
      <c r="AJ11" s="3"/>
    </row>
    <row r="12" spans="1:36" ht="21" customHeight="1">
      <c r="A12" s="3"/>
      <c r="B12" s="14"/>
      <c r="C12" s="14">
        <v>3</v>
      </c>
      <c r="D12" s="15" t="str">
        <f t="shared" si="0"/>
        <v>CL 3!</v>
      </c>
      <c r="E12" s="15" t="str">
        <f>IF(RTD("esrtd",,D12,"Delivery")="","",RTD("esrtd",,D12,"Symbol"))</f>
        <v>CL U3</v>
      </c>
      <c r="F12" s="21">
        <f>RTD("esrtd",,E12,"Bid")</f>
        <v>93.72</v>
      </c>
      <c r="G12" s="21">
        <f>RTD("esrtd",,E12,"Ask")</f>
        <v>93.74</v>
      </c>
      <c r="H12" s="51"/>
      <c r="I12" s="26" t="str">
        <f t="shared" si="1"/>
        <v>CL U3</v>
      </c>
      <c r="J12" s="27"/>
      <c r="K12" s="39">
        <f t="shared" ref="K12:K21" si="2">IF(ISNUMBER(F$10-G12), F$10-G12,"")</f>
        <v>-0.35999999999999943</v>
      </c>
      <c r="L12" s="40">
        <f t="shared" ref="L12:L21" si="3">IF(ISNUMBER(G$10-F12), G$10-F12,"")</f>
        <v>-0.32999999999999829</v>
      </c>
      <c r="M12" s="41">
        <f t="shared" ref="M12:M21" si="4">IF(ISNUMBER($F$11-$G12), $F$11-$G12,"")</f>
        <v>-0.12999999999999545</v>
      </c>
      <c r="N12" s="42">
        <f t="shared" ref="N12:N21" si="5">IF(ISNUMBER($G$11-$F12), $G$11-$F12,"")</f>
        <v>-9.0000000000003411E-2</v>
      </c>
      <c r="O12" s="35"/>
      <c r="P12" s="36"/>
      <c r="Q12" s="48">
        <f>RTD("esrtd",,$I12&amp;":"&amp;SUBSTITUTE(Q$9," ","")&amp;Ext,"Bid")</f>
        <v>0.14000000000000001</v>
      </c>
      <c r="R12" s="49">
        <f>RTD("esrtd",,$I12&amp;":"&amp;SUBSTITUTE(Q$9," ","")&amp;Ext,"Ask")</f>
        <v>0.15</v>
      </c>
      <c r="S12" s="39">
        <f>RTD("esrtd",,$I12&amp;":"&amp;SUBSTITUTE(S$9," ","")&amp;Ext,"Bid")</f>
        <v>0.45</v>
      </c>
      <c r="T12" s="40">
        <f>RTD("esrtd",,$I12&amp;":"&amp;SUBSTITUTE(S$9," ","")&amp;Ext,"Ask")</f>
        <v>0.46</v>
      </c>
      <c r="U12" s="41">
        <f>RTD("esrtd",,$I12&amp;":"&amp;SUBSTITUTE(U$9," ","")&amp;Ext,"Bid")</f>
        <v>0.87</v>
      </c>
      <c r="V12" s="42">
        <f>RTD("esrtd",,$I12&amp;":"&amp;SUBSTITUTE(U$9," ","")&amp;Ext,"Ask")</f>
        <v>0.88</v>
      </c>
      <c r="W12" s="39">
        <f>RTD("esrtd",,$I12&amp;":"&amp;SUBSTITUTE(W$9," ","")&amp;Ext,"Bid")</f>
        <v>1.32</v>
      </c>
      <c r="X12" s="40">
        <f>RTD("esrtd",,$I12&amp;":"&amp;SUBSTITUTE(W$9," ","")&amp;Ext,"Ask")</f>
        <v>1.34</v>
      </c>
      <c r="Y12" s="46">
        <f>RTD("esrtd",,$I12&amp;":"&amp;SUBSTITUTE(Y$9," ","")&amp;Ext,"Bid")</f>
        <v>1.75</v>
      </c>
      <c r="Z12" s="47">
        <f>RTD("esrtd",,$I12&amp;":"&amp;SUBSTITUTE(Y$9," ","")&amp;Ext,"Ask")</f>
        <v>2.15</v>
      </c>
      <c r="AA12" s="39">
        <f>RTD("esrtd",,$I12&amp;":"&amp;SUBSTITUTE(AA$9," ","")&amp;Ext,"Bid")</f>
        <v>2.1800000000000002</v>
      </c>
      <c r="AB12" s="40">
        <f>RTD("esrtd",,$I12&amp;":"&amp;SUBSTITUTE(AA$9," ","")&amp;Ext,"Ask")</f>
        <v>2.2200000000000002</v>
      </c>
      <c r="AC12" s="41">
        <f>RTD("esrtd",,$I12&amp;":"&amp;SUBSTITUTE(AC$9," ","")&amp;Ext,"Bid")</f>
        <v>1</v>
      </c>
      <c r="AD12" s="42">
        <f>RTD("esrtd",,$I12&amp;":"&amp;SUBSTITUTE(AC$9," ","")&amp;Ext,"Ask")</f>
        <v>2.63</v>
      </c>
      <c r="AE12" s="39">
        <f>RTD("esrtd",,$I12&amp;":"&amp;SUBSTITUTE(AE$9," ","")&amp;Ext,"Bid")</f>
        <v>2.87</v>
      </c>
      <c r="AF12" s="40">
        <f>RTD("esrtd",,$I12&amp;":"&amp;SUBSTITUTE(AE$9," ","")&amp;Ext,"Ask")</f>
        <v>2.96</v>
      </c>
      <c r="AG12" s="46">
        <f>RTD("esrtd",,$I12&amp;":"&amp;SUBSTITUTE(AG$9," ","")&amp;Ext,"Bid")</f>
        <v>3.15</v>
      </c>
      <c r="AH12" s="47">
        <f>RTD("esrtd",,$I12&amp;":"&amp;SUBSTITUTE(AG$9," ","")&amp;Ext,"Ask")</f>
        <v>3.19</v>
      </c>
      <c r="AI12" s="14"/>
      <c r="AJ12" s="3"/>
    </row>
    <row r="13" spans="1:36" ht="21" customHeight="1">
      <c r="A13" s="3"/>
      <c r="B13" s="14"/>
      <c r="C13" s="14">
        <v>4</v>
      </c>
      <c r="D13" s="15" t="str">
        <f t="shared" si="0"/>
        <v>CL 4!</v>
      </c>
      <c r="E13" s="15" t="str">
        <f>IF(RTD("esrtd",,D13,"Delivery")="","",RTD("esrtd",,D13,"Symbol"))</f>
        <v>CL V3</v>
      </c>
      <c r="F13" s="21">
        <f>RTD("esrtd",,E13,"Bid")</f>
        <v>93.57</v>
      </c>
      <c r="G13" s="21">
        <f>RTD("esrtd",,E13,"Ask")</f>
        <v>93.59</v>
      </c>
      <c r="H13" s="51"/>
      <c r="I13" s="26" t="str">
        <f t="shared" si="1"/>
        <v>CL V3</v>
      </c>
      <c r="J13" s="27"/>
      <c r="K13" s="41">
        <f t="shared" si="2"/>
        <v>-0.21000000000000796</v>
      </c>
      <c r="L13" s="42">
        <f t="shared" si="3"/>
        <v>-0.17999999999999261</v>
      </c>
      <c r="M13" s="39">
        <f t="shared" si="4"/>
        <v>1.9999999999996021E-2</v>
      </c>
      <c r="N13" s="40">
        <f t="shared" si="5"/>
        <v>6.0000000000002274E-2</v>
      </c>
      <c r="O13" s="43">
        <f t="shared" ref="O13:O21" si="6">IF(ISNUMBER($F$12-$G13), $F$12-$G13,"")</f>
        <v>0.12999999999999545</v>
      </c>
      <c r="P13" s="45">
        <f t="shared" ref="P13:P21" si="7">IF(ISNUMBER($G$12-$F13), $G$12-$F13,"")</f>
        <v>0.17000000000000171</v>
      </c>
      <c r="Q13" s="35"/>
      <c r="R13" s="36"/>
      <c r="S13" s="41">
        <f>RTD("esrtd",,$I13&amp;":"&amp;SUBSTITUTE(S$9," ","")&amp;Ext,"Bid")</f>
        <v>0.3</v>
      </c>
      <c r="T13" s="42">
        <f>RTD("esrtd",,$I13&amp;":"&amp;SUBSTITUTE(S$9," ","")&amp;Ext,"Ask")</f>
        <v>0.31</v>
      </c>
      <c r="U13" s="39">
        <f>RTD("esrtd",,$I13&amp;":"&amp;SUBSTITUTE(U$9," ","")&amp;Ext,"Bid")</f>
        <v>0.72</v>
      </c>
      <c r="V13" s="40">
        <f>RTD("esrtd",,$I13&amp;":"&amp;SUBSTITUTE(U$9," ","")&amp;Ext,"Ask")</f>
        <v>0.73</v>
      </c>
      <c r="W13" s="46">
        <f>RTD("esrtd",,$I13&amp;":"&amp;SUBSTITUTE(W$9," ","")&amp;Ext,"Bid")</f>
        <v>1.18</v>
      </c>
      <c r="X13" s="47">
        <f>RTD("esrtd",,$I13&amp;":"&amp;SUBSTITUTE(W$9," ","")&amp;Ext,"Ask")</f>
        <v>1.19</v>
      </c>
      <c r="Y13" s="39">
        <f>RTD("esrtd",,$I13&amp;":"&amp;SUBSTITUTE(Y$9," ","")&amp;Ext,"Bid")</f>
        <v>1.62</v>
      </c>
      <c r="Z13" s="40">
        <f>RTD("esrtd",,$I13&amp;":"&amp;SUBSTITUTE(Y$9," ","")&amp;Ext,"Ask")</f>
        <v>1.65</v>
      </c>
      <c r="AA13" s="41">
        <f>RTD("esrtd",,$I13&amp;":"&amp;SUBSTITUTE(AA$9," ","")&amp;Ext,"Bid")</f>
        <v>2.02</v>
      </c>
      <c r="AB13" s="42">
        <f>RTD("esrtd",,$I13&amp;":"&amp;SUBSTITUTE(AA$9," ","")&amp;Ext,"Ask")</f>
        <v>2.06</v>
      </c>
      <c r="AC13" s="39">
        <f>RTD("esrtd",,$I13&amp;":"&amp;SUBSTITUTE(AC$9," ","")&amp;Ext,"Bid")</f>
        <v>2.41</v>
      </c>
      <c r="AD13" s="40">
        <f>RTD("esrtd",,$I13&amp;":"&amp;SUBSTITUTE(AC$9," ","")&amp;Ext,"Ask")</f>
        <v>2.99</v>
      </c>
      <c r="AE13" s="46">
        <f>RTD("esrtd",,$I13&amp;":"&amp;SUBSTITUTE(AE$9," ","")&amp;Ext,"Bid")</f>
        <v>2.73</v>
      </c>
      <c r="AF13" s="47">
        <f>RTD("esrtd",,$I13&amp;":"&amp;SUBSTITUTE(AE$9," ","")&amp;Ext,"Ask")</f>
        <v>2.81</v>
      </c>
      <c r="AG13" s="39">
        <f>RTD("esrtd",,$I13&amp;":"&amp;SUBSTITUTE(AG$9," ","")&amp;Ext,"Bid")</f>
        <v>2.98</v>
      </c>
      <c r="AH13" s="40">
        <f>RTD("esrtd",,$I13&amp;":"&amp;SUBSTITUTE(AG$9," ","")&amp;Ext,"Ask")</f>
        <v>3.08</v>
      </c>
      <c r="AI13" s="14"/>
      <c r="AJ13" s="3"/>
    </row>
    <row r="14" spans="1:36" ht="21" customHeight="1">
      <c r="A14" s="3"/>
      <c r="B14" s="14"/>
      <c r="C14" s="14">
        <v>5</v>
      </c>
      <c r="D14" s="15" t="str">
        <f t="shared" si="0"/>
        <v>CL 5!</v>
      </c>
      <c r="E14" s="15" t="str">
        <f>IF(RTD("esrtd",,D14,"Delivery")="","",RTD("esrtd",,D14,"Symbol"))</f>
        <v>CL X3</v>
      </c>
      <c r="F14" s="21">
        <f>RTD("esrtd",,E14,"Bid")</f>
        <v>93.26</v>
      </c>
      <c r="G14" s="21">
        <f>RTD("esrtd",,E14,"Ask")</f>
        <v>93.29</v>
      </c>
      <c r="H14" s="51"/>
      <c r="I14" s="26" t="str">
        <f t="shared" si="1"/>
        <v>CL X3</v>
      </c>
      <c r="J14" s="27"/>
      <c r="K14" s="39">
        <f t="shared" si="2"/>
        <v>8.99999999999892E-2</v>
      </c>
      <c r="L14" s="40">
        <f t="shared" si="3"/>
        <v>0.12999999999999545</v>
      </c>
      <c r="M14" s="46">
        <f t="shared" si="4"/>
        <v>0.31999999999999318</v>
      </c>
      <c r="N14" s="47">
        <f t="shared" si="5"/>
        <v>0.36999999999999034</v>
      </c>
      <c r="O14" s="39">
        <f t="shared" si="6"/>
        <v>0.42999999999999261</v>
      </c>
      <c r="P14" s="40">
        <f t="shared" si="7"/>
        <v>0.47999999999998977</v>
      </c>
      <c r="Q14" s="41">
        <f t="shared" ref="Q14:Q21" si="8">IF(ISNUMBER($F$13-$G14), $F$13-$G14,"")</f>
        <v>0.27999999999998693</v>
      </c>
      <c r="R14" s="42">
        <f t="shared" ref="R14:R21" si="9">IF(ISNUMBER($G$13-$F14), $G$13-$F14,"")</f>
        <v>0.32999999999999829</v>
      </c>
      <c r="S14" s="35"/>
      <c r="T14" s="36"/>
      <c r="U14" s="48">
        <f>RTD("esrtd",,$I14&amp;":"&amp;SUBSTITUTE(U$9," ","")&amp;Ext,"Bid")</f>
        <v>0.41</v>
      </c>
      <c r="V14" s="49">
        <f>RTD("esrtd",,$I14&amp;":"&amp;SUBSTITUTE(U$9," ","")&amp;Ext,"Ask")</f>
        <v>0.42</v>
      </c>
      <c r="W14" s="39">
        <f>RTD("esrtd",,$I14&amp;":"&amp;SUBSTITUTE(W$9," ","")&amp;Ext,"Bid")</f>
        <v>0.87</v>
      </c>
      <c r="X14" s="40">
        <f>RTD("esrtd",,$I14&amp;":"&amp;SUBSTITUTE(W$9," ","")&amp;Ext,"Ask")</f>
        <v>0.89</v>
      </c>
      <c r="Y14" s="41">
        <f>RTD("esrtd",,$I14&amp;":"&amp;SUBSTITUTE(Y$9," ","")&amp;Ext,"Bid")</f>
        <v>1.32</v>
      </c>
      <c r="Z14" s="42">
        <f>RTD("esrtd",,$I14&amp;":"&amp;SUBSTITUTE(Y$9," ","")&amp;Ext,"Ask")</f>
        <v>1.34</v>
      </c>
      <c r="AA14" s="39">
        <f>RTD("esrtd",,$I14&amp;":"&amp;SUBSTITUTE(AA$9," ","")&amp;Ext,"Bid")</f>
        <v>1.69</v>
      </c>
      <c r="AB14" s="40">
        <f>RTD("esrtd",,$I14&amp;":"&amp;SUBSTITUTE(AA$9," ","")&amp;Ext,"Ask")</f>
        <v>1.77</v>
      </c>
      <c r="AC14" s="46">
        <f>RTD("esrtd",,$I14&amp;":"&amp;SUBSTITUTE(AC$9," ","")&amp;Ext,"Bid")</f>
        <v>2.12</v>
      </c>
      <c r="AD14" s="47">
        <f>RTD("esrtd",,$I14&amp;":"&amp;SUBSTITUTE(AC$9," ","")&amp;Ext,"Ask")</f>
        <v>2.17</v>
      </c>
      <c r="AE14" s="39">
        <f>RTD("esrtd",,$I14&amp;":"&amp;SUBSTITUTE(AE$9," ","")&amp;Ext,"Bid")</f>
        <v>2.4500000000000002</v>
      </c>
      <c r="AF14" s="40">
        <f>RTD("esrtd",,$I14&amp;":"&amp;SUBSTITUTE(AE$9," ","")&amp;Ext,"Ask")</f>
        <v>2.5</v>
      </c>
      <c r="AG14" s="41">
        <f>RTD("esrtd",,$I14&amp;":"&amp;SUBSTITUTE(AG$9," ","")&amp;Ext,"Bid")</f>
        <v>2.68</v>
      </c>
      <c r="AH14" s="42">
        <f>RTD("esrtd",,$I14&amp;":"&amp;SUBSTITUTE(AG$9," ","")&amp;Ext,"Ask")</f>
        <v>2.77</v>
      </c>
      <c r="AI14" s="14"/>
      <c r="AJ14" s="3"/>
    </row>
    <row r="15" spans="1:36" ht="21" customHeight="1">
      <c r="A15" s="3"/>
      <c r="B15" s="14"/>
      <c r="C15" s="14">
        <v>6</v>
      </c>
      <c r="D15" s="15" t="str">
        <f t="shared" si="0"/>
        <v>CL 6!</v>
      </c>
      <c r="E15" s="15" t="str">
        <f>IF(RTD("esrtd",,D15,"Delivery")="","",RTD("esrtd",,D15,"Symbol"))</f>
        <v>CL Z3</v>
      </c>
      <c r="F15" s="21">
        <f>RTD("esrtd",,E15,"Bid")</f>
        <v>92.84</v>
      </c>
      <c r="G15" s="21">
        <f>RTD("esrtd",,E15,"Ask")</f>
        <v>92.87</v>
      </c>
      <c r="H15" s="51"/>
      <c r="I15" s="26" t="str">
        <f t="shared" si="1"/>
        <v>CL Z3</v>
      </c>
      <c r="J15" s="27"/>
      <c r="K15" s="46">
        <f t="shared" si="2"/>
        <v>0.50999999999999091</v>
      </c>
      <c r="L15" s="47">
        <f t="shared" si="3"/>
        <v>0.54999999999999716</v>
      </c>
      <c r="M15" s="39">
        <f t="shared" si="4"/>
        <v>0.73999999999999488</v>
      </c>
      <c r="N15" s="40">
        <f t="shared" si="5"/>
        <v>0.78999999999999204</v>
      </c>
      <c r="O15" s="41">
        <f t="shared" si="6"/>
        <v>0.84999999999999432</v>
      </c>
      <c r="P15" s="42">
        <f t="shared" si="7"/>
        <v>0.89999999999999147</v>
      </c>
      <c r="Q15" s="39">
        <f t="shared" si="8"/>
        <v>0.69999999999998863</v>
      </c>
      <c r="R15" s="40">
        <f t="shared" si="9"/>
        <v>0.75</v>
      </c>
      <c r="S15" s="43">
        <f t="shared" ref="S15:S21" si="10">IF(ISNUMBER($F$14-$G15), $F$14-$G15,"")</f>
        <v>0.39000000000000057</v>
      </c>
      <c r="T15" s="45">
        <f t="shared" ref="T15:T21" si="11">IF(ISNUMBER($G$14-$F15), $G$14-$F15,"")</f>
        <v>0.45000000000000284</v>
      </c>
      <c r="U15" s="35"/>
      <c r="V15" s="36"/>
      <c r="W15" s="41">
        <f>RTD("esrtd",,$I15&amp;":"&amp;SUBSTITUTE(W$9," ","")&amp;Ext,"Bid")</f>
        <v>0.46</v>
      </c>
      <c r="X15" s="42">
        <f>RTD("esrtd",,$I15&amp;":"&amp;SUBSTITUTE(W$9," ","")&amp;Ext,"Ask")</f>
        <v>0.47</v>
      </c>
      <c r="Y15" s="39">
        <f>RTD("esrtd",,$I15&amp;":"&amp;SUBSTITUTE(Y$9," ","")&amp;Ext,"Bid")</f>
        <v>0.9</v>
      </c>
      <c r="Z15" s="40">
        <f>RTD("esrtd",,$I15&amp;":"&amp;SUBSTITUTE(Y$9," ","")&amp;Ext,"Ask")</f>
        <v>0.92</v>
      </c>
      <c r="AA15" s="46">
        <f>RTD("esrtd",,$I15&amp;":"&amp;SUBSTITUTE(AA$9," ","")&amp;Ext,"Bid")</f>
        <v>1.32</v>
      </c>
      <c r="AB15" s="47">
        <f>RTD("esrtd",,$I15&amp;":"&amp;SUBSTITUTE(AA$9," ","")&amp;Ext,"Ask")</f>
        <v>1.33</v>
      </c>
      <c r="AC15" s="39">
        <f>RTD("esrtd",,$I15&amp;":"&amp;SUBSTITUTE(AC$9," ","")&amp;Ext,"Bid")</f>
        <v>1.7</v>
      </c>
      <c r="AD15" s="40">
        <f>RTD("esrtd",,$I15&amp;":"&amp;SUBSTITUTE(AC$9," ","")&amp;Ext,"Ask")</f>
        <v>1.74</v>
      </c>
      <c r="AE15" s="41">
        <f>RTD("esrtd",,$I15&amp;":"&amp;SUBSTITUTE(AE$9," ","")&amp;Ext,"Bid")</f>
        <v>2.02</v>
      </c>
      <c r="AF15" s="42">
        <f>RTD("esrtd",,$I15&amp;":"&amp;SUBSTITUTE(AE$9," ","")&amp;Ext,"Ask")</f>
        <v>2.06</v>
      </c>
      <c r="AG15" s="39">
        <f>RTD("esrtd",,$I15&amp;":"&amp;SUBSTITUTE(AG$9," ","")&amp;Ext,"Bid")</f>
        <v>2.29</v>
      </c>
      <c r="AH15" s="40">
        <f>RTD("esrtd",,$I15&amp;":"&amp;SUBSTITUTE(AG$9," ","")&amp;Ext,"Ask")</f>
        <v>2.2999999999999998</v>
      </c>
      <c r="AI15" s="14"/>
      <c r="AJ15" s="3"/>
    </row>
    <row r="16" spans="1:36" ht="21" customHeight="1">
      <c r="A16" s="3"/>
      <c r="B16" s="14"/>
      <c r="C16" s="14">
        <v>7</v>
      </c>
      <c r="D16" s="15" t="str">
        <f t="shared" si="0"/>
        <v>CL 7!</v>
      </c>
      <c r="E16" s="15" t="str">
        <f>IF(RTD("esrtd",,D16,"Delivery")="","",RTD("esrtd",,D16,"Symbol"))</f>
        <v>CL F4</v>
      </c>
      <c r="F16" s="21">
        <f>RTD("esrtd",,E16,"Bid")</f>
        <v>92.37</v>
      </c>
      <c r="G16" s="21">
        <f>RTD("esrtd",,E16,"Ask")</f>
        <v>92.41</v>
      </c>
      <c r="H16" s="51"/>
      <c r="I16" s="26" t="str">
        <f t="shared" si="1"/>
        <v>CL F4</v>
      </c>
      <c r="J16" s="27"/>
      <c r="K16" s="39">
        <f t="shared" si="2"/>
        <v>0.96999999999999886</v>
      </c>
      <c r="L16" s="40">
        <f t="shared" si="3"/>
        <v>1.019999999999996</v>
      </c>
      <c r="M16" s="41">
        <f t="shared" si="4"/>
        <v>1.2000000000000028</v>
      </c>
      <c r="N16" s="42">
        <f t="shared" si="5"/>
        <v>1.2599999999999909</v>
      </c>
      <c r="O16" s="39">
        <f t="shared" si="6"/>
        <v>1.3100000000000023</v>
      </c>
      <c r="P16" s="40">
        <f t="shared" si="7"/>
        <v>1.3699999999999903</v>
      </c>
      <c r="Q16" s="46">
        <f t="shared" si="8"/>
        <v>1.1599999999999966</v>
      </c>
      <c r="R16" s="47">
        <f t="shared" si="9"/>
        <v>1.2199999999999989</v>
      </c>
      <c r="S16" s="39">
        <f t="shared" si="10"/>
        <v>0.85000000000000853</v>
      </c>
      <c r="T16" s="40">
        <f t="shared" si="11"/>
        <v>0.92000000000000171</v>
      </c>
      <c r="U16" s="41">
        <f t="shared" ref="U16:U21" si="12">IF(ISNUMBER($F$15-$G16), $F$15-$G16,"")</f>
        <v>0.43000000000000682</v>
      </c>
      <c r="V16" s="42">
        <f t="shared" ref="V16:V21" si="13">IF(ISNUMBER($G$15-$F16), $G$15-$F16,"")</f>
        <v>0.5</v>
      </c>
      <c r="W16" s="35"/>
      <c r="X16" s="36"/>
      <c r="Y16" s="48">
        <f>RTD("esrtd",,$I16&amp;":"&amp;SUBSTITUTE(Y$9," ","")&amp;Ext,"Bid")</f>
        <v>0.44</v>
      </c>
      <c r="Z16" s="49">
        <f>RTD("esrtd",,$I16&amp;":"&amp;SUBSTITUTE(Y$9," ","")&amp;Ext,"Ask")</f>
        <v>0.46</v>
      </c>
      <c r="AA16" s="39">
        <f>RTD("esrtd",,$I16&amp;":"&amp;SUBSTITUTE(AA$9," ","")&amp;Ext,"Bid")</f>
        <v>0.86</v>
      </c>
      <c r="AB16" s="40">
        <f>RTD("esrtd",,$I16&amp;":"&amp;SUBSTITUTE(AA$9," ","")&amp;Ext,"Ask")</f>
        <v>0.87</v>
      </c>
      <c r="AC16" s="41">
        <f>RTD("esrtd",,$I16&amp;":"&amp;SUBSTITUTE(AC$9," ","")&amp;Ext,"Bid")</f>
        <v>1.26</v>
      </c>
      <c r="AD16" s="42">
        <f>RTD("esrtd",,$I16&amp;":"&amp;SUBSTITUTE(AC$9," ","")&amp;Ext,"Ask")</f>
        <v>1.27</v>
      </c>
      <c r="AE16" s="39">
        <f>RTD("esrtd",,$I16&amp;":"&amp;SUBSTITUTE(AE$9," ","")&amp;Ext,"Bid")</f>
        <v>1.57</v>
      </c>
      <c r="AF16" s="40" t="str">
        <f>RTD("esrtd",,$I16&amp;":"&amp;SUBSTITUTE(AE$9," ","")&amp;Ext,"Ask")</f>
        <v/>
      </c>
      <c r="AG16" s="46">
        <f>RTD("esrtd",,$I16&amp;":"&amp;SUBSTITUTE(AG$9," ","")&amp;Ext,"Bid")</f>
        <v>1.81</v>
      </c>
      <c r="AH16" s="47">
        <f>RTD("esrtd",,$I16&amp;":"&amp;SUBSTITUTE(AG$9," ","")&amp;Ext,"Ask")</f>
        <v>1.85</v>
      </c>
      <c r="AI16" s="14"/>
      <c r="AJ16" s="3"/>
    </row>
    <row r="17" spans="1:36" ht="21" customHeight="1">
      <c r="A17" s="3"/>
      <c r="B17" s="14"/>
      <c r="C17" s="14">
        <v>8</v>
      </c>
      <c r="D17" s="15" t="str">
        <f t="shared" si="0"/>
        <v>CL 8!</v>
      </c>
      <c r="E17" s="15" t="str">
        <f>IF(RTD("esrtd",,D17,"Delivery")="","",RTD("esrtd",,D17,"Symbol"))</f>
        <v>CL G4</v>
      </c>
      <c r="F17" s="21">
        <f>RTD("esrtd",,E17,"Bid")</f>
        <v>91.93</v>
      </c>
      <c r="G17" s="21">
        <f>RTD("esrtd",,E17,"Ask")</f>
        <v>91.97</v>
      </c>
      <c r="H17" s="51"/>
      <c r="I17" s="26" t="str">
        <f t="shared" si="1"/>
        <v>CL G4</v>
      </c>
      <c r="J17" s="27"/>
      <c r="K17" s="41">
        <f t="shared" si="2"/>
        <v>1.4099999999999966</v>
      </c>
      <c r="L17" s="42">
        <f t="shared" si="3"/>
        <v>1.4599999999999937</v>
      </c>
      <c r="M17" s="39">
        <f t="shared" si="4"/>
        <v>1.6400000000000006</v>
      </c>
      <c r="N17" s="40">
        <f t="shared" si="5"/>
        <v>1.6999999999999886</v>
      </c>
      <c r="O17" s="46">
        <f t="shared" si="6"/>
        <v>1.75</v>
      </c>
      <c r="P17" s="47">
        <f t="shared" si="7"/>
        <v>1.8099999999999881</v>
      </c>
      <c r="Q17" s="39">
        <f t="shared" si="8"/>
        <v>1.5999999999999943</v>
      </c>
      <c r="R17" s="40">
        <f t="shared" si="9"/>
        <v>1.6599999999999966</v>
      </c>
      <c r="S17" s="41">
        <f t="shared" si="10"/>
        <v>1.2900000000000063</v>
      </c>
      <c r="T17" s="42">
        <f t="shared" si="11"/>
        <v>1.3599999999999994</v>
      </c>
      <c r="U17" s="39">
        <f t="shared" si="12"/>
        <v>0.87000000000000455</v>
      </c>
      <c r="V17" s="40">
        <f t="shared" si="13"/>
        <v>0.93999999999999773</v>
      </c>
      <c r="W17" s="43">
        <f>IF(ISNUMBER($F$16-$G17), $F$16-$G17,"")</f>
        <v>0.40000000000000568</v>
      </c>
      <c r="X17" s="45">
        <f>IF(ISNUMBER($G$16-$F17), $G$16-$F17,"")</f>
        <v>0.47999999999998977</v>
      </c>
      <c r="Y17" s="35"/>
      <c r="Z17" s="36"/>
      <c r="AA17" s="41">
        <f>RTD("esrtd",,$I17&amp;":"&amp;SUBSTITUTE(AA$9," ","")&amp;Ext,"Bid")</f>
        <v>0.41</v>
      </c>
      <c r="AB17" s="42">
        <f>RTD("esrtd",,$I17&amp;":"&amp;SUBSTITUTE(AA$9," ","")&amp;Ext,"Ask")</f>
        <v>0.42</v>
      </c>
      <c r="AC17" s="39">
        <f>RTD("esrtd",,$I17&amp;":"&amp;SUBSTITUTE(AC$9," ","")&amp;Ext,"Bid")</f>
        <v>0.8</v>
      </c>
      <c r="AD17" s="40">
        <f>RTD("esrtd",,$I17&amp;":"&amp;SUBSTITUTE(AC$9," ","")&amp;Ext,"Ask")</f>
        <v>0.81</v>
      </c>
      <c r="AE17" s="46">
        <f>RTD("esrtd",,$I17&amp;":"&amp;SUBSTITUTE(AE$9," ","")&amp;Ext,"Bid")</f>
        <v>1.1100000000000001</v>
      </c>
      <c r="AF17" s="47">
        <f>RTD("esrtd",,$I17&amp;":"&amp;SUBSTITUTE(AE$9," ","")&amp;Ext,"Ask")</f>
        <v>1.1399999999999999</v>
      </c>
      <c r="AG17" s="39">
        <f>RTD("esrtd",,$I17&amp;":"&amp;SUBSTITUTE(AG$9," ","")&amp;Ext,"Bid")</f>
        <v>1.34</v>
      </c>
      <c r="AH17" s="40">
        <f>RTD("esrtd",,$I17&amp;":"&amp;SUBSTITUTE(AG$9," ","")&amp;Ext,"Ask")</f>
        <v>1.42</v>
      </c>
      <c r="AI17" s="14"/>
      <c r="AJ17" s="3"/>
    </row>
    <row r="18" spans="1:36" ht="21" customHeight="1">
      <c r="A18" s="3"/>
      <c r="B18" s="14"/>
      <c r="C18" s="14">
        <v>9</v>
      </c>
      <c r="D18" s="15" t="str">
        <f t="shared" si="0"/>
        <v>CL 9!</v>
      </c>
      <c r="E18" s="15" t="str">
        <f>IF(RTD("esrtd",,D18,"Delivery")="","",RTD("esrtd",,D18,"Symbol"))</f>
        <v>CL H4</v>
      </c>
      <c r="F18" s="21">
        <f>RTD("esrtd",,E18,"Bid")</f>
        <v>91.5</v>
      </c>
      <c r="G18" s="21">
        <f>RTD("esrtd",,E18,"Ask")</f>
        <v>91.56</v>
      </c>
      <c r="H18" s="51"/>
      <c r="I18" s="26" t="str">
        <f t="shared" si="1"/>
        <v>CL H4</v>
      </c>
      <c r="J18" s="27"/>
      <c r="K18" s="39">
        <f t="shared" si="2"/>
        <v>1.8199999999999932</v>
      </c>
      <c r="L18" s="40">
        <f t="shared" si="3"/>
        <v>1.8900000000000006</v>
      </c>
      <c r="M18" s="46">
        <f t="shared" si="4"/>
        <v>2.0499999999999972</v>
      </c>
      <c r="N18" s="47">
        <f t="shared" si="5"/>
        <v>2.1299999999999955</v>
      </c>
      <c r="O18" s="39">
        <f t="shared" si="6"/>
        <v>2.1599999999999966</v>
      </c>
      <c r="P18" s="40">
        <f t="shared" si="7"/>
        <v>2.2399999999999949</v>
      </c>
      <c r="Q18" s="41">
        <f t="shared" si="8"/>
        <v>2.0099999999999909</v>
      </c>
      <c r="R18" s="42">
        <f t="shared" si="9"/>
        <v>2.0900000000000034</v>
      </c>
      <c r="S18" s="39">
        <f t="shared" si="10"/>
        <v>1.7000000000000028</v>
      </c>
      <c r="T18" s="40">
        <f t="shared" si="11"/>
        <v>1.7900000000000063</v>
      </c>
      <c r="U18" s="46">
        <f t="shared" si="12"/>
        <v>1.2800000000000011</v>
      </c>
      <c r="V18" s="47">
        <f t="shared" si="13"/>
        <v>1.3700000000000045</v>
      </c>
      <c r="W18" s="39">
        <f>IF(ISNUMBER($F$16-$G18), $F$16-$G18,"")</f>
        <v>0.81000000000000227</v>
      </c>
      <c r="X18" s="40">
        <f>IF(ISNUMBER($G$16-$F18), $G$16-$F18,"")</f>
        <v>0.90999999999999659</v>
      </c>
      <c r="Y18" s="41">
        <f>IF(ISNUMBER($F$17-$G18), $F$17-$G18,"")</f>
        <v>0.37000000000000455</v>
      </c>
      <c r="Z18" s="42">
        <f>IF(ISNUMBER($G$17-$F18), $G$17-$F18,"")</f>
        <v>0.46999999999999886</v>
      </c>
      <c r="AA18" s="35"/>
      <c r="AB18" s="36"/>
      <c r="AC18" s="48">
        <f>RTD("esrtd",,$I18&amp;":"&amp;SUBSTITUTE(AC$9," ","")&amp;Ext,"Bid")</f>
        <v>0.39</v>
      </c>
      <c r="AD18" s="49">
        <f>RTD("esrtd",,$I18&amp;":"&amp;SUBSTITUTE(AC$9," ","")&amp;Ext,"Ask")</f>
        <v>0.4</v>
      </c>
      <c r="AE18" s="39">
        <f>RTD("esrtd",,$I18&amp;":"&amp;SUBSTITUTE(AE$9," ","")&amp;Ext,"Bid")</f>
        <v>0.71</v>
      </c>
      <c r="AF18" s="40">
        <f>RTD("esrtd",,$I18&amp;":"&amp;SUBSTITUTE(AE$9," ","")&amp;Ext,"Ask")</f>
        <v>0.72</v>
      </c>
      <c r="AG18" s="41">
        <f>RTD("esrtd",,$I18&amp;":"&amp;SUBSTITUTE(AG$9," ","")&amp;Ext,"Bid")</f>
        <v>0.96</v>
      </c>
      <c r="AH18" s="42">
        <f>RTD("esrtd",,$I18&amp;":"&amp;SUBSTITUTE(AG$9," ","")&amp;Ext,"Ask")</f>
        <v>0.98</v>
      </c>
      <c r="AI18" s="14"/>
      <c r="AJ18" s="3"/>
    </row>
    <row r="19" spans="1:36" ht="21" customHeight="1">
      <c r="A19" s="3"/>
      <c r="B19" s="14"/>
      <c r="C19" s="14">
        <v>10</v>
      </c>
      <c r="D19" s="15" t="str">
        <f t="shared" si="0"/>
        <v>CL 10!</v>
      </c>
      <c r="E19" s="15" t="str">
        <f>IF(RTD("esrtd",,D19,"Delivery")="","",RTD("esrtd",,D19,"Symbol"))</f>
        <v>CL J4</v>
      </c>
      <c r="F19" s="21">
        <f>RTD("esrtd",,E19,"Bid")</f>
        <v>91.1</v>
      </c>
      <c r="G19" s="21">
        <f>RTD("esrtd",,E19,"Ask")</f>
        <v>91.18</v>
      </c>
      <c r="H19" s="51"/>
      <c r="I19" s="26" t="str">
        <f t="shared" si="1"/>
        <v>CL J4</v>
      </c>
      <c r="J19" s="27"/>
      <c r="K19" s="46">
        <f t="shared" si="2"/>
        <v>2.1999999999999886</v>
      </c>
      <c r="L19" s="47">
        <f t="shared" si="3"/>
        <v>2.2900000000000063</v>
      </c>
      <c r="M19" s="39">
        <f t="shared" si="4"/>
        <v>2.4299999999999926</v>
      </c>
      <c r="N19" s="40">
        <f t="shared" si="5"/>
        <v>2.5300000000000011</v>
      </c>
      <c r="O19" s="41">
        <f t="shared" si="6"/>
        <v>2.539999999999992</v>
      </c>
      <c r="P19" s="42">
        <f t="shared" si="7"/>
        <v>2.6400000000000006</v>
      </c>
      <c r="Q19" s="39">
        <f t="shared" si="8"/>
        <v>2.3899999999999864</v>
      </c>
      <c r="R19" s="40">
        <f t="shared" si="9"/>
        <v>2.4900000000000091</v>
      </c>
      <c r="S19" s="46">
        <f t="shared" si="10"/>
        <v>2.0799999999999983</v>
      </c>
      <c r="T19" s="47">
        <f t="shared" si="11"/>
        <v>2.1900000000000119</v>
      </c>
      <c r="U19" s="39">
        <f t="shared" si="12"/>
        <v>1.6599999999999966</v>
      </c>
      <c r="V19" s="40">
        <f t="shared" si="13"/>
        <v>1.7700000000000102</v>
      </c>
      <c r="W19" s="41">
        <f>IF(ISNUMBER($F$16-$G19), $F$16-$G19,"")</f>
        <v>1.1899999999999977</v>
      </c>
      <c r="X19" s="42">
        <f>IF(ISNUMBER($G$16-$F19), $G$16-$F19,"")</f>
        <v>1.3100000000000023</v>
      </c>
      <c r="Y19" s="39">
        <f>IF(ISNUMBER($F$17-$G19), $F$17-$G19,"")</f>
        <v>0.75</v>
      </c>
      <c r="Z19" s="40">
        <f>IF(ISNUMBER($G$17-$F19), $G$17-$F19,"")</f>
        <v>0.87000000000000455</v>
      </c>
      <c r="AA19" s="43">
        <f>IF(ISNUMBER($F$18-$G19), $F$18-$G19,"")</f>
        <v>0.31999999999999318</v>
      </c>
      <c r="AB19" s="45">
        <f>IF(ISNUMBER($G$18-$F19), $G$18-$F19,"")</f>
        <v>0.46000000000000796</v>
      </c>
      <c r="AC19" s="35"/>
      <c r="AD19" s="36"/>
      <c r="AE19" s="41">
        <f>RTD("esrtd",,$I19&amp;":"&amp;SUBSTITUTE(AE$9," ","")&amp;Ext,"Bid")</f>
        <v>0.32</v>
      </c>
      <c r="AF19" s="42">
        <f>RTD("esrtd",,$I19&amp;":"&amp;SUBSTITUTE(AE$9," ","")&amp;Ext,"Ask")</f>
        <v>0.33</v>
      </c>
      <c r="AG19" s="39">
        <f>RTD("esrtd",,$I19&amp;":"&amp;SUBSTITUTE(AG$9," ","")&amp;Ext,"Bid")</f>
        <v>0.56999999999999995</v>
      </c>
      <c r="AH19" s="40">
        <f>RTD("esrtd",,$I19&amp;":"&amp;SUBSTITUTE(AG$9," ","")&amp;Ext,"Ask")</f>
        <v>0.59</v>
      </c>
      <c r="AI19" s="14"/>
      <c r="AJ19" s="3"/>
    </row>
    <row r="20" spans="1:36" ht="21" customHeight="1">
      <c r="A20" s="3"/>
      <c r="B20" s="14"/>
      <c r="C20" s="14">
        <v>11</v>
      </c>
      <c r="D20" s="15" t="str">
        <f t="shared" si="0"/>
        <v>CL 11!</v>
      </c>
      <c r="E20" s="15" t="str">
        <f>IF(RTD("esrtd",,D20,"Delivery")="","",RTD("esrtd",,D20,"Symbol"))</f>
        <v>CL K4</v>
      </c>
      <c r="F20" s="21">
        <f>RTD("esrtd",,E20,"Bid")</f>
        <v>90.75</v>
      </c>
      <c r="G20" s="21">
        <f>RTD("esrtd",,E20,"Ask")</f>
        <v>90.87</v>
      </c>
      <c r="H20" s="51"/>
      <c r="I20" s="26" t="str">
        <f t="shared" si="1"/>
        <v>CL K4</v>
      </c>
      <c r="J20" s="27"/>
      <c r="K20" s="39">
        <f t="shared" si="2"/>
        <v>2.5099999999999909</v>
      </c>
      <c r="L20" s="40">
        <f t="shared" si="3"/>
        <v>2.6400000000000006</v>
      </c>
      <c r="M20" s="41">
        <f t="shared" si="4"/>
        <v>2.7399999999999949</v>
      </c>
      <c r="N20" s="42">
        <f t="shared" si="5"/>
        <v>2.8799999999999955</v>
      </c>
      <c r="O20" s="39">
        <f t="shared" si="6"/>
        <v>2.8499999999999943</v>
      </c>
      <c r="P20" s="40">
        <f t="shared" si="7"/>
        <v>2.9899999999999949</v>
      </c>
      <c r="Q20" s="46">
        <f t="shared" si="8"/>
        <v>2.6999999999999886</v>
      </c>
      <c r="R20" s="47">
        <f t="shared" si="9"/>
        <v>2.8400000000000034</v>
      </c>
      <c r="S20" s="39">
        <f t="shared" si="10"/>
        <v>2.3900000000000006</v>
      </c>
      <c r="T20" s="40">
        <f t="shared" si="11"/>
        <v>2.5400000000000063</v>
      </c>
      <c r="U20" s="41">
        <f t="shared" si="12"/>
        <v>1.9699999999999989</v>
      </c>
      <c r="V20" s="42">
        <f t="shared" si="13"/>
        <v>2.1200000000000045</v>
      </c>
      <c r="W20" s="39">
        <f>IF(ISNUMBER($F$16-$G20), $F$16-$G20,"")</f>
        <v>1.5</v>
      </c>
      <c r="X20" s="40">
        <f>IF(ISNUMBER($G$16-$F20), $G$16-$F20,"")</f>
        <v>1.6599999999999966</v>
      </c>
      <c r="Y20" s="46">
        <f>IF(ISNUMBER($F$17-$G20), $F$17-$G20,"")</f>
        <v>1.0600000000000023</v>
      </c>
      <c r="Z20" s="47">
        <f>IF(ISNUMBER($G$17-$F20), $G$17-$F20,"")</f>
        <v>1.2199999999999989</v>
      </c>
      <c r="AA20" s="39">
        <f>IF(ISNUMBER($F$18-$G20), $F$18-$G20,"")</f>
        <v>0.62999999999999545</v>
      </c>
      <c r="AB20" s="40">
        <f>IF(ISNUMBER($G$18-$F20), $G$18-$F20,"")</f>
        <v>0.81000000000000227</v>
      </c>
      <c r="AC20" s="41">
        <f>IF(ISNUMBER($F$19-$G20), $F$19-$G20,"")</f>
        <v>0.22999999999998977</v>
      </c>
      <c r="AD20" s="42">
        <f>IF(ISNUMBER($G$19-$F20), $G$19-$F20,"")</f>
        <v>0.43000000000000682</v>
      </c>
      <c r="AE20" s="35"/>
      <c r="AF20" s="36"/>
      <c r="AG20" s="48">
        <f>RTD("esrtd",,$I20&amp;":"&amp;SUBSTITUTE(AG$9," ","")&amp;Ext,"Bid")</f>
        <v>0.25</v>
      </c>
      <c r="AH20" s="49">
        <f>RTD("esrtd",,$I20&amp;":"&amp;SUBSTITUTE(AG$9," ","")&amp;Ext,"Ask")</f>
        <v>0.27</v>
      </c>
      <c r="AI20" s="14"/>
      <c r="AJ20" s="3"/>
    </row>
    <row r="21" spans="1:36" ht="21" customHeight="1">
      <c r="A21" s="3"/>
      <c r="B21" s="14"/>
      <c r="C21" s="14">
        <v>12</v>
      </c>
      <c r="D21" s="15" t="str">
        <f t="shared" si="0"/>
        <v>CL 12!</v>
      </c>
      <c r="E21" s="15" t="str">
        <f>IF(RTD("esrtd",,D21,"Delivery")="","",RTD("esrtd",,D21,"Symbol"))</f>
        <v>CL M4</v>
      </c>
      <c r="F21" s="21">
        <f>RTD("esrtd",,E21,"Bid")</f>
        <v>90.54</v>
      </c>
      <c r="G21" s="21">
        <f>RTD("esrtd",,E21,"Ask")</f>
        <v>90.58</v>
      </c>
      <c r="H21" s="51"/>
      <c r="I21" s="26" t="str">
        <f t="shared" si="1"/>
        <v>CL M4</v>
      </c>
      <c r="J21" s="27"/>
      <c r="K21" s="41">
        <f t="shared" si="2"/>
        <v>2.7999999999999972</v>
      </c>
      <c r="L21" s="42">
        <f t="shared" si="3"/>
        <v>2.8499999999999943</v>
      </c>
      <c r="M21" s="39">
        <f t="shared" si="4"/>
        <v>3.0300000000000011</v>
      </c>
      <c r="N21" s="40">
        <f t="shared" si="5"/>
        <v>3.0899999999999892</v>
      </c>
      <c r="O21" s="46">
        <f t="shared" si="6"/>
        <v>3.1400000000000006</v>
      </c>
      <c r="P21" s="47">
        <f t="shared" si="7"/>
        <v>3.1999999999999886</v>
      </c>
      <c r="Q21" s="39">
        <f t="shared" si="8"/>
        <v>2.9899999999999949</v>
      </c>
      <c r="R21" s="40">
        <f t="shared" si="9"/>
        <v>3.0499999999999972</v>
      </c>
      <c r="S21" s="41">
        <f t="shared" si="10"/>
        <v>2.6800000000000068</v>
      </c>
      <c r="T21" s="42">
        <f t="shared" si="11"/>
        <v>2.75</v>
      </c>
      <c r="U21" s="39">
        <f t="shared" si="12"/>
        <v>2.2600000000000051</v>
      </c>
      <c r="V21" s="40">
        <f t="shared" si="13"/>
        <v>2.3299999999999983</v>
      </c>
      <c r="W21" s="46">
        <f>IF(ISNUMBER($F$16-$G21), $F$16-$G21,"")</f>
        <v>1.7900000000000063</v>
      </c>
      <c r="X21" s="47">
        <f>IF(ISNUMBER($G$16-$F21), $G$16-$F21,"")</f>
        <v>1.8699999999999903</v>
      </c>
      <c r="Y21" s="39">
        <f>IF(ISNUMBER($F$17-$G21), $F$17-$G21,"")</f>
        <v>1.3500000000000085</v>
      </c>
      <c r="Z21" s="40">
        <f>IF(ISNUMBER($G$17-$F21), $G$17-$F21,"")</f>
        <v>1.4299999999999926</v>
      </c>
      <c r="AA21" s="41">
        <f>IF(ISNUMBER($F$18-$G21), $F$18-$G21,"")</f>
        <v>0.92000000000000171</v>
      </c>
      <c r="AB21" s="42">
        <f>IF(ISNUMBER($G$18-$F21), $G$18-$F21,"")</f>
        <v>1.019999999999996</v>
      </c>
      <c r="AC21" s="39">
        <f>IF(ISNUMBER($F$19-$G21), $F$19-$G21,"")</f>
        <v>0.51999999999999602</v>
      </c>
      <c r="AD21" s="40">
        <f>IF(ISNUMBER($G$19-$F21), $G$19-$F21,"")</f>
        <v>0.64000000000000057</v>
      </c>
      <c r="AE21" s="43">
        <f>IF(ISNUMBER($F$20-$G21), $F$20-$G21,"")</f>
        <v>0.17000000000000171</v>
      </c>
      <c r="AF21" s="45">
        <f>IF(ISNUMBER($G$20-$F21), $G$20-$F21,"")</f>
        <v>0.32999999999999829</v>
      </c>
      <c r="AG21" s="35"/>
      <c r="AH21" s="36"/>
      <c r="AI21" s="14"/>
      <c r="AJ21" s="3"/>
    </row>
    <row r="22" spans="1:36" ht="15" customHeight="1">
      <c r="A22" s="3"/>
      <c r="B22" s="14"/>
      <c r="C22" s="14"/>
      <c r="D22" s="14"/>
      <c r="E22" s="14"/>
      <c r="F22" s="14"/>
      <c r="G22" s="14"/>
      <c r="H22" s="14"/>
      <c r="I22" s="16"/>
      <c r="J22" s="16"/>
      <c r="K22" s="16"/>
      <c r="L22" s="16"/>
      <c r="M22" s="16"/>
      <c r="N22" s="16"/>
      <c r="O22" s="20"/>
      <c r="P22" s="20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4"/>
      <c r="AJ22" s="3"/>
    </row>
    <row r="23" spans="1:36" ht="3" customHeight="1">
      <c r="A23" s="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5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3"/>
    </row>
    <row r="24" spans="1:36" ht="12" customHeight="1">
      <c r="A24" s="3"/>
      <c r="B24" s="6"/>
      <c r="C24" s="6"/>
      <c r="D24" s="6"/>
      <c r="E24" s="6"/>
      <c r="F24" s="6"/>
      <c r="G24" s="6"/>
      <c r="H24" s="7" t="s">
        <v>0</v>
      </c>
      <c r="I24" s="6"/>
      <c r="J24" s="6"/>
      <c r="K24" s="6"/>
      <c r="L24" s="6"/>
      <c r="M24" s="6"/>
      <c r="N24" s="6"/>
      <c r="O24" s="8"/>
      <c r="P24" s="8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3"/>
      <c r="AH24" s="33">
        <v>130604</v>
      </c>
      <c r="AI24" s="6"/>
      <c r="AJ24" s="3"/>
    </row>
    <row r="25" spans="1:36" ht="15">
      <c r="A25" s="3"/>
      <c r="B25" s="3"/>
      <c r="C25" s="3"/>
      <c r="D25" s="3"/>
      <c r="E25" s="3"/>
      <c r="F25" s="3"/>
      <c r="G25" s="3"/>
      <c r="H25" s="24"/>
      <c r="I25" s="3"/>
      <c r="J25" s="3"/>
      <c r="K25" s="3"/>
      <c r="L25" s="3"/>
      <c r="M25" s="3"/>
      <c r="N25" s="3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5" hidden="1"/>
    <row r="27" spans="1:36" ht="15" hidden="1"/>
    <row r="28" spans="1:36" ht="15" hidden="1"/>
    <row r="29" spans="1:36" ht="15" hidden="1" customHeight="1"/>
    <row r="30" spans="1:36" ht="15" hidden="1" customHeight="1"/>
    <row r="31" spans="1:36" ht="15" hidden="1" customHeight="1"/>
    <row r="32" spans="1:36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</sheetData>
  <sheetProtection formatCells="0" selectLockedCells="1"/>
  <mergeCells count="14">
    <mergeCell ref="M8:AH8"/>
    <mergeCell ref="H10:H21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Calendar Spreads</vt:lpstr>
      <vt:lpstr>Ext</vt:lpstr>
      <vt:lpstr>ExtChar</vt:lpstr>
      <vt:lpstr>Sym</vt:lpstr>
      <vt:lpstr>Symbol</vt:lpstr>
    </vt:vector>
  </TitlesOfParts>
  <Company>The Applied Research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C. Nelson</dc:creator>
  <cp:lastModifiedBy>John C. Nelson</cp:lastModifiedBy>
  <cp:lastPrinted>2013-02-18T23:23:55Z</cp:lastPrinted>
  <dcterms:created xsi:type="dcterms:W3CDTF">2013-01-16T18:35:00Z</dcterms:created>
  <dcterms:modified xsi:type="dcterms:W3CDTF">2013-06-04T19:10:07Z</dcterms:modified>
</cp:coreProperties>
</file>